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70" yWindow="1470" windowWidth="19200" windowHeight="10080"/>
  </bookViews>
  <sheets>
    <sheet name="Consolidado" sheetId="4" r:id="rId1"/>
    <sheet name="EjecucionNomina" sheetId="1" r:id="rId2"/>
    <sheet name=" QEC Cedula" sheetId="2" r:id="rId3"/>
    <sheet name=" QEC Tarjeta" sheetId="3" r:id="rId4"/>
  </sheets>
  <definedNames>
    <definedName name="_xlnm._FilterDatabase" localSheetId="2" hidden="1">' QEC Cedula'!$A$2:$C$2</definedName>
    <definedName name="_xlnm._FilterDatabase" localSheetId="3" hidden="1">' QEC Tarjeta'!$A$2:$C$2</definedName>
    <definedName name="_xlnm._FilterDatabase" localSheetId="1" hidden="1">EjecucionNomina!$A$3:$F$36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4" l="1"/>
  <c r="F36" i="1"/>
  <c r="E36" i="1"/>
  <c r="B36" i="3" l="1"/>
  <c r="C36" i="2" l="1"/>
  <c r="B36" i="2"/>
  <c r="D3" i="2" s="1"/>
  <c r="C36" i="3" l="1"/>
  <c r="E3" i="3" l="1"/>
  <c r="E5" i="3"/>
  <c r="F5" i="3" s="1"/>
  <c r="H5" i="3" s="1"/>
  <c r="E7" i="3"/>
  <c r="E9" i="3"/>
  <c r="E11" i="3"/>
  <c r="F11" i="3" s="1"/>
  <c r="H11" i="3" s="1"/>
  <c r="E13" i="3"/>
  <c r="F13" i="3" s="1"/>
  <c r="H13" i="3" s="1"/>
  <c r="E15" i="3"/>
  <c r="F15" i="3" s="1"/>
  <c r="H15" i="3" s="1"/>
  <c r="E17" i="3"/>
  <c r="F17" i="3" s="1"/>
  <c r="H17" i="3" s="1"/>
  <c r="E19" i="3"/>
  <c r="F19" i="3" s="1"/>
  <c r="H19" i="3" s="1"/>
  <c r="E21" i="3"/>
  <c r="F21" i="3" s="1"/>
  <c r="H21" i="3" s="1"/>
  <c r="E23" i="3"/>
  <c r="F23" i="3" s="1"/>
  <c r="H23" i="3" s="1"/>
  <c r="E25" i="3"/>
  <c r="G25" i="3" s="1"/>
  <c r="I25" i="3" s="1"/>
  <c r="E27" i="3"/>
  <c r="F27" i="3" s="1"/>
  <c r="H27" i="3" s="1"/>
  <c r="E29" i="3"/>
  <c r="F29" i="3" s="1"/>
  <c r="H29" i="3" s="1"/>
  <c r="E31" i="3"/>
  <c r="F31" i="3" s="1"/>
  <c r="H31" i="3" s="1"/>
  <c r="E33" i="3"/>
  <c r="G33" i="3" s="1"/>
  <c r="I33" i="3" s="1"/>
  <c r="E4" i="3"/>
  <c r="G4" i="3" s="1"/>
  <c r="I4" i="3" s="1"/>
  <c r="E6" i="3"/>
  <c r="E8" i="3"/>
  <c r="F8" i="3" s="1"/>
  <c r="H8" i="3" s="1"/>
  <c r="E10" i="3"/>
  <c r="E12" i="3"/>
  <c r="G12" i="3" s="1"/>
  <c r="I12" i="3" s="1"/>
  <c r="E14" i="3"/>
  <c r="E16" i="3"/>
  <c r="G16" i="3" s="1"/>
  <c r="I16" i="3" s="1"/>
  <c r="E18" i="3"/>
  <c r="E20" i="3"/>
  <c r="G20" i="3" s="1"/>
  <c r="I20" i="3" s="1"/>
  <c r="E22" i="3"/>
  <c r="E24" i="3"/>
  <c r="G24" i="3" s="1"/>
  <c r="I24" i="3" s="1"/>
  <c r="E26" i="3"/>
  <c r="E28" i="3"/>
  <c r="G28" i="3" s="1"/>
  <c r="I28" i="3" s="1"/>
  <c r="E30" i="3"/>
  <c r="E32" i="3"/>
  <c r="G32" i="3" s="1"/>
  <c r="I32" i="3" s="1"/>
  <c r="E34" i="3"/>
  <c r="F24" i="3" l="1"/>
  <c r="H24" i="3" s="1"/>
  <c r="G23" i="3"/>
  <c r="I23" i="3" s="1"/>
  <c r="G8" i="3"/>
  <c r="I8" i="3" s="1"/>
  <c r="G15" i="3"/>
  <c r="I15" i="3" s="1"/>
  <c r="F25" i="3"/>
  <c r="H25" i="3" s="1"/>
  <c r="G29" i="3"/>
  <c r="I29" i="3" s="1"/>
  <c r="G17" i="3"/>
  <c r="I17" i="3" s="1"/>
  <c r="F33" i="3"/>
  <c r="H33" i="3" s="1"/>
  <c r="F16" i="3"/>
  <c r="H16" i="3" s="1"/>
  <c r="F32" i="3"/>
  <c r="H32" i="3" s="1"/>
  <c r="G27" i="3"/>
  <c r="I27" i="3" s="1"/>
  <c r="G13" i="3"/>
  <c r="I13" i="3" s="1"/>
  <c r="G7" i="3"/>
  <c r="I7" i="3" s="1"/>
  <c r="F7" i="3"/>
  <c r="H7" i="3" s="1"/>
  <c r="F4" i="3"/>
  <c r="H4" i="3" s="1"/>
  <c r="F12" i="3"/>
  <c r="H12" i="3" s="1"/>
  <c r="F20" i="3"/>
  <c r="H20" i="3" s="1"/>
  <c r="F28" i="3"/>
  <c r="H28" i="3" s="1"/>
  <c r="G11" i="3"/>
  <c r="I11" i="3" s="1"/>
  <c r="G19" i="3"/>
  <c r="I19" i="3" s="1"/>
  <c r="G31" i="3"/>
  <c r="I31" i="3" s="1"/>
  <c r="G5" i="3"/>
  <c r="I5" i="3" s="1"/>
  <c r="G21" i="3"/>
  <c r="I21" i="3" s="1"/>
  <c r="G9" i="3"/>
  <c r="I9" i="3" s="1"/>
  <c r="F9" i="3"/>
  <c r="H9" i="3" s="1"/>
  <c r="G6" i="3"/>
  <c r="I6" i="3" s="1"/>
  <c r="F6" i="3"/>
  <c r="H6" i="3" s="1"/>
  <c r="G10" i="3"/>
  <c r="I10" i="3" s="1"/>
  <c r="F10" i="3"/>
  <c r="H10" i="3" s="1"/>
  <c r="G14" i="3"/>
  <c r="I14" i="3" s="1"/>
  <c r="F14" i="3"/>
  <c r="H14" i="3" s="1"/>
  <c r="G18" i="3"/>
  <c r="I18" i="3" s="1"/>
  <c r="F18" i="3"/>
  <c r="H18" i="3" s="1"/>
  <c r="G22" i="3"/>
  <c r="I22" i="3" s="1"/>
  <c r="F22" i="3"/>
  <c r="H22" i="3" s="1"/>
  <c r="G26" i="3"/>
  <c r="I26" i="3" s="1"/>
  <c r="F26" i="3"/>
  <c r="H26" i="3" s="1"/>
  <c r="G30" i="3"/>
  <c r="I30" i="3" s="1"/>
  <c r="F30" i="3"/>
  <c r="H30" i="3" s="1"/>
  <c r="G34" i="3"/>
  <c r="I34" i="3" s="1"/>
  <c r="F34" i="3"/>
  <c r="H34" i="3" s="1"/>
  <c r="F3" i="3"/>
  <c r="H3" i="3" s="1"/>
  <c r="G3" i="3"/>
  <c r="I3" i="3" s="1"/>
  <c r="E36" i="3"/>
  <c r="F36" i="3" l="1"/>
  <c r="H37" i="3"/>
  <c r="G36" i="3"/>
  <c r="I37" i="3"/>
  <c r="D9" i="2" l="1"/>
  <c r="D25" i="2"/>
  <c r="D10" i="2"/>
  <c r="D26" i="2"/>
  <c r="D11" i="2"/>
  <c r="D27" i="2"/>
  <c r="D12" i="2"/>
  <c r="D28" i="2"/>
  <c r="D13" i="2"/>
  <c r="D29" i="2"/>
  <c r="D14" i="2"/>
  <c r="D30" i="2"/>
  <c r="D15" i="2"/>
  <c r="D31" i="2"/>
  <c r="D16" i="2"/>
  <c r="D32" i="2"/>
  <c r="D17" i="2"/>
  <c r="D33" i="2"/>
  <c r="D18" i="2"/>
  <c r="D34" i="2"/>
  <c r="D19" i="2"/>
  <c r="D4" i="2"/>
  <c r="D20" i="2"/>
  <c r="D5" i="2"/>
  <c r="D21" i="2"/>
  <c r="D6" i="2"/>
  <c r="D22" i="2"/>
  <c r="D7" i="2"/>
  <c r="D23" i="2"/>
  <c r="D8" i="2"/>
  <c r="D24" i="2"/>
  <c r="E3" i="2"/>
  <c r="G3" i="2" l="1"/>
  <c r="C3" i="4" s="1"/>
  <c r="E24" i="2"/>
  <c r="G24" i="2" s="1"/>
  <c r="C24" i="4" s="1"/>
  <c r="F24" i="2"/>
  <c r="H24" i="2" s="1"/>
  <c r="D24" i="4" s="1"/>
  <c r="E23" i="2"/>
  <c r="G23" i="2" s="1"/>
  <c r="C23" i="4" s="1"/>
  <c r="F23" i="2"/>
  <c r="H23" i="2" s="1"/>
  <c r="D23" i="4" s="1"/>
  <c r="E22" i="2"/>
  <c r="G22" i="2" s="1"/>
  <c r="C22" i="4" s="1"/>
  <c r="F22" i="2"/>
  <c r="H22" i="2" s="1"/>
  <c r="D22" i="4" s="1"/>
  <c r="E21" i="2"/>
  <c r="G21" i="2" s="1"/>
  <c r="C21" i="4" s="1"/>
  <c r="F21" i="2"/>
  <c r="H21" i="2" s="1"/>
  <c r="D21" i="4" s="1"/>
  <c r="E20" i="2"/>
  <c r="G20" i="2" s="1"/>
  <c r="C20" i="4" s="1"/>
  <c r="F20" i="2"/>
  <c r="H20" i="2" s="1"/>
  <c r="D20" i="4" s="1"/>
  <c r="E19" i="2"/>
  <c r="G19" i="2" s="1"/>
  <c r="C19" i="4" s="1"/>
  <c r="F19" i="2"/>
  <c r="H19" i="2" s="1"/>
  <c r="D19" i="4" s="1"/>
  <c r="E18" i="2"/>
  <c r="G18" i="2" s="1"/>
  <c r="C18" i="4" s="1"/>
  <c r="F18" i="2"/>
  <c r="H18" i="2" s="1"/>
  <c r="D18" i="4" s="1"/>
  <c r="E17" i="2"/>
  <c r="G17" i="2" s="1"/>
  <c r="C17" i="4" s="1"/>
  <c r="F17" i="2"/>
  <c r="H17" i="2" s="1"/>
  <c r="D17" i="4" s="1"/>
  <c r="E16" i="2"/>
  <c r="G16" i="2" s="1"/>
  <c r="C16" i="4" s="1"/>
  <c r="F16" i="2"/>
  <c r="H16" i="2" s="1"/>
  <c r="D16" i="4" s="1"/>
  <c r="E15" i="2"/>
  <c r="G15" i="2" s="1"/>
  <c r="C15" i="4" s="1"/>
  <c r="F15" i="2"/>
  <c r="H15" i="2" s="1"/>
  <c r="D15" i="4" s="1"/>
  <c r="E14" i="2"/>
  <c r="G14" i="2" s="1"/>
  <c r="C14" i="4" s="1"/>
  <c r="F14" i="2"/>
  <c r="H14" i="2" s="1"/>
  <c r="D14" i="4" s="1"/>
  <c r="E13" i="2"/>
  <c r="G13" i="2" s="1"/>
  <c r="C13" i="4" s="1"/>
  <c r="F13" i="2"/>
  <c r="H13" i="2" s="1"/>
  <c r="D13" i="4" s="1"/>
  <c r="E12" i="2"/>
  <c r="G12" i="2" s="1"/>
  <c r="C12" i="4" s="1"/>
  <c r="F12" i="2"/>
  <c r="H12" i="2" s="1"/>
  <c r="D12" i="4" s="1"/>
  <c r="E11" i="2"/>
  <c r="G11" i="2" s="1"/>
  <c r="C11" i="4" s="1"/>
  <c r="F11" i="2"/>
  <c r="H11" i="2" s="1"/>
  <c r="D11" i="4" s="1"/>
  <c r="E10" i="2"/>
  <c r="G10" i="2" s="1"/>
  <c r="C10" i="4" s="1"/>
  <c r="F10" i="2"/>
  <c r="H10" i="2" s="1"/>
  <c r="D10" i="4" s="1"/>
  <c r="E9" i="2"/>
  <c r="G9" i="2" s="1"/>
  <c r="C9" i="4" s="1"/>
  <c r="F9" i="2"/>
  <c r="H9" i="2" s="1"/>
  <c r="D9" i="4" s="1"/>
  <c r="F3" i="2"/>
  <c r="H3" i="2" s="1"/>
  <c r="D3" i="4" s="1"/>
  <c r="E8" i="2"/>
  <c r="G8" i="2" s="1"/>
  <c r="C8" i="4" s="1"/>
  <c r="F8" i="2"/>
  <c r="H8" i="2" s="1"/>
  <c r="D8" i="4" s="1"/>
  <c r="E7" i="2"/>
  <c r="G7" i="2" s="1"/>
  <c r="C7" i="4" s="1"/>
  <c r="F7" i="2"/>
  <c r="H7" i="2" s="1"/>
  <c r="D7" i="4" s="1"/>
  <c r="E6" i="2"/>
  <c r="G6" i="2" s="1"/>
  <c r="C6" i="4" s="1"/>
  <c r="F6" i="2"/>
  <c r="H6" i="2" s="1"/>
  <c r="D6" i="4" s="1"/>
  <c r="E5" i="2"/>
  <c r="G5" i="2" s="1"/>
  <c r="C5" i="4" s="1"/>
  <c r="F5" i="2"/>
  <c r="H5" i="2" s="1"/>
  <c r="D5" i="4" s="1"/>
  <c r="E4" i="2"/>
  <c r="G4" i="2" s="1"/>
  <c r="C4" i="4" s="1"/>
  <c r="F4" i="2"/>
  <c r="H4" i="2" s="1"/>
  <c r="D4" i="4" s="1"/>
  <c r="E34" i="2"/>
  <c r="G34" i="2" s="1"/>
  <c r="C34" i="4" s="1"/>
  <c r="F34" i="2"/>
  <c r="H34" i="2" s="1"/>
  <c r="D34" i="4" s="1"/>
  <c r="E33" i="2"/>
  <c r="G33" i="2" s="1"/>
  <c r="C33" i="4" s="1"/>
  <c r="F33" i="2"/>
  <c r="H33" i="2" s="1"/>
  <c r="D33" i="4" s="1"/>
  <c r="E32" i="2"/>
  <c r="G32" i="2" s="1"/>
  <c r="C32" i="4" s="1"/>
  <c r="F32" i="2"/>
  <c r="H32" i="2" s="1"/>
  <c r="D32" i="4" s="1"/>
  <c r="E31" i="2"/>
  <c r="G31" i="2" s="1"/>
  <c r="C31" i="4" s="1"/>
  <c r="F31" i="2"/>
  <c r="H31" i="2" s="1"/>
  <c r="D31" i="4" s="1"/>
  <c r="E30" i="2"/>
  <c r="G30" i="2" s="1"/>
  <c r="C30" i="4" s="1"/>
  <c r="F30" i="2"/>
  <c r="H30" i="2" s="1"/>
  <c r="D30" i="4" s="1"/>
  <c r="E29" i="2"/>
  <c r="G29" i="2" s="1"/>
  <c r="C29" i="4" s="1"/>
  <c r="F29" i="2"/>
  <c r="H29" i="2" s="1"/>
  <c r="D29" i="4" s="1"/>
  <c r="E28" i="2"/>
  <c r="G28" i="2" s="1"/>
  <c r="C28" i="4" s="1"/>
  <c r="F28" i="2"/>
  <c r="H28" i="2" s="1"/>
  <c r="D28" i="4" s="1"/>
  <c r="E27" i="2"/>
  <c r="G27" i="2" s="1"/>
  <c r="C27" i="4" s="1"/>
  <c r="F27" i="2"/>
  <c r="H27" i="2" s="1"/>
  <c r="D27" i="4" s="1"/>
  <c r="E26" i="2"/>
  <c r="G26" i="2" s="1"/>
  <c r="C26" i="4" s="1"/>
  <c r="F26" i="2"/>
  <c r="H26" i="2" s="1"/>
  <c r="D26" i="4" s="1"/>
  <c r="E25" i="2"/>
  <c r="G25" i="2" s="1"/>
  <c r="C25" i="4" s="1"/>
  <c r="F25" i="2"/>
  <c r="H25" i="2" s="1"/>
  <c r="D25" i="4" s="1"/>
  <c r="D36" i="2"/>
  <c r="E36" i="2" s="1"/>
  <c r="G37" i="2" l="1"/>
  <c r="D35" i="4"/>
  <c r="C35" i="4"/>
  <c r="H37" i="2"/>
  <c r="F36" i="2"/>
</calcChain>
</file>

<file path=xl/sharedStrings.xml><?xml version="1.0" encoding="utf-8"?>
<sst xmlns="http://schemas.openxmlformats.org/spreadsheetml/2006/main" count="196" uniqueCount="86">
  <si>
    <t>RESUMEN NOMINA SUPERATE</t>
  </si>
  <si>
    <t/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</si>
  <si>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</si>
  <si>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</si>
  <si>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</si>
  <si>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</si>
  <si>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</si>
  <si>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</si>
  <si>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</si>
  <si>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</si>
  <si>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</si>
  <si>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</si>
  <si>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</si>
  <si>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</si>
  <si>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</si>
  <si>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</si>
  <si>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</si>
  <si>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</si>
  <si>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</si>
  <si>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</si>
  <si>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</si>
  <si>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</si>
  <si>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</si>
  <si>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</si>
  <si>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</si>
  <si>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</si>
  <si>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</si>
  <si>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</si>
  <si>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</si>
  <si>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</si>
  <si>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</si>
  <si>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</si>
  <si>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</si>
  <si>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</si>
  <si>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</si>
  <si>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</si>
  <si>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</si>
  <si>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</si>
  <si>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</si>
  <si>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</si>
  <si>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</si>
  <si>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</si>
  <si>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</si>
  <si>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</si>
  <si>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</si>
  <si>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</si>
  <si>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</si>
  <si>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</si>
  <si>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</si>
  <si>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</si>
  <si>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</si>
  <si>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</si>
  <si>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</si>
  <si>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</si>
  <si>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</si>
  <si>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</si>
  <si>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</si>
  <si>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</si>
  <si>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</si>
  <si>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</si>
  <si>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</si>
  <si>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</si>
  <si>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</si>
  <si>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</si>
  <si>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</si>
  <si>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</si>
  <si>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</si>
  <si>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</si>
  <si>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</si>
  <si>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</si>
  <si>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NO POSEE</t>
  </si>
  <si>
    <t>Código</t>
  </si>
  <si>
    <t>Participantes</t>
  </si>
  <si>
    <t>Porcentaje por provincia</t>
  </si>
  <si>
    <t>Total General</t>
  </si>
  <si>
    <t>Sub total (se excluye "no posee")</t>
  </si>
  <si>
    <t>Distribución prorrateada</t>
  </si>
  <si>
    <t xml:space="preserve">Participantes NP </t>
  </si>
  <si>
    <t>Monto NP</t>
  </si>
  <si>
    <t>Monto Asignado</t>
  </si>
  <si>
    <t>Monto total</t>
  </si>
  <si>
    <t>Participantes por provincia</t>
  </si>
  <si>
    <t xml:space="preserve">Participantes </t>
  </si>
  <si>
    <t>Subtotal (excluye "no posee")</t>
  </si>
  <si>
    <t>Nómina Aliméntate consolidada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</si>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</sst>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\(&quot;$&quot;#,##0.00\)"/>
    <numFmt numFmtId="165" formatCode="_(&quot;$&quot;* #,##0.00_);_(&quot;$&quot;* \(#,##0.00\);_(&quot;$&quot;* &quot;-&quot;??_);_(@_)"/>
    <numFmt numFmtId="166" formatCode="[$-10409]&quot;$&quot;#,##0.00;\(&quot;$&quot;#,##0.00\)"/>
    <numFmt numFmtId="167" formatCode="[$-10409]#,##0;\-#,##0"/>
    <numFmt numFmtId="168" formatCode="&quot;$&quot;#,##0.00"/>
  </numFmts>
  <fonts count="24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2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</font>
    <font>
      <sz val="10"/>
      <name val="Calibri"/>
      <family val="2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1"/>
      <color rgb="FF000000"/>
      <name val="Verdana"/>
      <family val="2"/>
    </font>
    <font>
      <sz val="11"/>
      <name val="Calibri"/>
      <family val="2"/>
    </font>
    <font>
      <sz val="9"/>
      <color rgb="FF000000"/>
      <name val="Verdana"/>
      <family val="2"/>
    </font>
    <font>
      <sz val="8"/>
      <color rgb="FF000000"/>
      <name val="OCR A Extended"/>
      <family val="3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2060"/>
        <bgColor rgb="FFDCDCDC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167" fontId="8" fillId="0" borderId="0" xfId="0" applyNumberFormat="1" applyFont="1" applyFill="1" applyBorder="1" applyAlignment="1">
      <alignment horizontal="center" vertical="center" wrapText="1" readingOrder="1"/>
    </xf>
    <xf numFmtId="10" fontId="8" fillId="0" borderId="0" xfId="2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 wrapText="1" readingOrder="1"/>
    </xf>
    <xf numFmtId="167" fontId="10" fillId="3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Border="1" applyAlignment="1">
      <alignment horizontal="center" vertical="center" wrapText="1" readingOrder="1"/>
    </xf>
    <xf numFmtId="0" fontId="5" fillId="7" borderId="0" xfId="0" applyNumberFormat="1" applyFont="1" applyFill="1" applyBorder="1" applyAlignment="1">
      <alignment horizontal="center" vertical="center" wrapText="1" readingOrder="1"/>
    </xf>
    <xf numFmtId="0" fontId="5" fillId="5" borderId="5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167" fontId="8" fillId="0" borderId="6" xfId="0" applyNumberFormat="1" applyFont="1" applyFill="1" applyBorder="1" applyAlignment="1">
      <alignment horizontal="center" vertical="center" wrapText="1" readingOrder="1"/>
    </xf>
    <xf numFmtId="10" fontId="8" fillId="0" borderId="6" xfId="2" applyNumberFormat="1" applyFont="1" applyFill="1" applyBorder="1" applyAlignment="1">
      <alignment horizontal="center" vertical="center"/>
    </xf>
    <xf numFmtId="1" fontId="11" fillId="0" borderId="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6" xfId="2" applyNumberFormat="1" applyFont="1" applyFill="1" applyBorder="1" applyAlignment="1">
      <alignment horizontal="center" vertical="center"/>
    </xf>
    <xf numFmtId="164" fontId="11" fillId="0" borderId="6" xfId="2" applyNumberFormat="1" applyFont="1" applyFill="1" applyBorder="1" applyAlignment="1">
      <alignment horizontal="center" vertical="center"/>
    </xf>
    <xf numFmtId="1" fontId="11" fillId="0" borderId="6" xfId="2" applyNumberFormat="1" applyFont="1" applyFill="1" applyBorder="1" applyAlignment="1">
      <alignment horizontal="center" vertical="center"/>
    </xf>
    <xf numFmtId="164" fontId="5" fillId="7" borderId="0" xfId="0" applyNumberFormat="1" applyFont="1" applyFill="1" applyBorder="1" applyAlignment="1">
      <alignment horizontal="center" vertical="center" wrapText="1" readingOrder="1"/>
    </xf>
    <xf numFmtId="0" fontId="5" fillId="4" borderId="2" xfId="0" applyNumberFormat="1" applyFont="1" applyFill="1" applyBorder="1" applyAlignment="1">
      <alignment horizontal="center" vertical="center" wrapText="1" readingOrder="1"/>
    </xf>
    <xf numFmtId="0" fontId="5" fillId="5" borderId="2" xfId="0" applyNumberFormat="1" applyFont="1" applyFill="1" applyBorder="1" applyAlignment="1">
      <alignment horizontal="center" vertical="center" wrapText="1"/>
    </xf>
    <xf numFmtId="1" fontId="10" fillId="0" borderId="0" xfId="2" applyNumberFormat="1" applyFont="1" applyBorder="1" applyAlignment="1">
      <alignment horizontal="center" vertical="center" wrapText="1"/>
    </xf>
    <xf numFmtId="1" fontId="10" fillId="3" borderId="0" xfId="2" applyNumberFormat="1" applyFont="1" applyFill="1" applyBorder="1" applyAlignment="1">
      <alignment horizontal="center" vertical="center" wrapText="1"/>
    </xf>
    <xf numFmtId="10" fontId="10" fillId="0" borderId="0" xfId="2" applyNumberFormat="1" applyFont="1" applyBorder="1" applyAlignment="1">
      <alignment horizontal="center" vertical="center" wrapText="1"/>
    </xf>
    <xf numFmtId="164" fontId="10" fillId="0" borderId="0" xfId="2" applyNumberFormat="1" applyFont="1" applyBorder="1" applyAlignment="1">
      <alignment horizontal="center" vertical="center" wrapText="1"/>
    </xf>
    <xf numFmtId="9" fontId="10" fillId="0" borderId="0" xfId="2" applyNumberFormat="1" applyFont="1" applyBorder="1" applyAlignment="1">
      <alignment horizontal="center" vertical="center" wrapText="1"/>
    </xf>
    <xf numFmtId="168" fontId="10" fillId="0" borderId="0" xfId="2" applyNumberFormat="1" applyFont="1" applyBorder="1" applyAlignment="1">
      <alignment horizontal="center" vertical="center" wrapText="1"/>
    </xf>
    <xf numFmtId="164" fontId="10" fillId="3" borderId="0" xfId="2" applyNumberFormat="1" applyFont="1" applyFill="1" applyBorder="1" applyAlignment="1">
      <alignment horizontal="center" vertical="center" wrapText="1"/>
    </xf>
    <xf numFmtId="10" fontId="10" fillId="3" borderId="0" xfId="2" applyNumberFormat="1" applyFont="1" applyFill="1" applyBorder="1" applyAlignment="1">
      <alignment horizontal="center" vertical="center" wrapText="1"/>
    </xf>
    <xf numFmtId="168" fontId="10" fillId="3" borderId="0" xfId="2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0" fillId="0" borderId="6" xfId="0" applyNumberFormat="1" applyFont="1" applyBorder="1" applyAlignment="1">
      <alignment horizontal="center" vertical="center" wrapText="1" readingOrder="1"/>
    </xf>
    <xf numFmtId="1" fontId="10" fillId="0" borderId="6" xfId="2" applyNumberFormat="1" applyFont="1" applyBorder="1" applyAlignment="1">
      <alignment horizontal="center" vertical="center" wrapText="1"/>
    </xf>
    <xf numFmtId="164" fontId="10" fillId="0" borderId="6" xfId="2" applyNumberFormat="1" applyFont="1" applyBorder="1" applyAlignment="1">
      <alignment horizontal="center" vertical="center" wrapText="1"/>
    </xf>
    <xf numFmtId="167" fontId="10" fillId="0" borderId="6" xfId="0" applyNumberFormat="1" applyFont="1" applyBorder="1" applyAlignment="1">
      <alignment horizontal="center" vertical="center" wrapText="1" readingOrder="1"/>
    </xf>
    <xf numFmtId="10" fontId="10" fillId="0" borderId="6" xfId="2" applyNumberFormat="1" applyFont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vertical="top" wrapText="1"/>
    </xf>
    <xf numFmtId="166" fontId="8" fillId="0" borderId="0" xfId="0" applyNumberFormat="1" applyFont="1" applyFill="1" applyBorder="1" applyAlignment="1">
      <alignment horizontal="right" vertical="center" wrapText="1" readingOrder="1"/>
    </xf>
    <xf numFmtId="166" fontId="8" fillId="0" borderId="6" xfId="0" applyNumberFormat="1" applyFont="1" applyFill="1" applyBorder="1" applyAlignment="1">
      <alignment horizontal="right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166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167" fontId="2" fillId="0" borderId="0" xfId="0" applyNumberFormat="1" applyFont="1" applyFill="1" applyBorder="1" applyAlignment="1">
      <alignment vertical="top" wrapText="1" readingOrder="1"/>
    </xf>
    <xf numFmtId="167" fontId="2" fillId="0" borderId="0" xfId="0" applyNumberFormat="1" applyFont="1" applyAlignment="1">
      <alignment vertical="top" wrapText="1" readingOrder="1"/>
    </xf>
    <xf numFmtId="0" fontId="1" fillId="0" borderId="0" xfId="0" applyFont="1" applyAlignment="1"/>
    <xf numFmtId="0" fontId="3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4" xfId="0" applyNumberFormat="1" applyFont="1" applyFill="1" applyBorder="1" applyAlignment="1">
      <alignment vertical="top" wrapText="1" readingOrder="1"/>
    </xf>
    <xf numFmtId="0" fontId="1" fillId="0" borderId="4" xfId="0" applyFont="1" applyFill="1" applyBorder="1"/>
    <xf numFmtId="0" fontId="2" fillId="0" borderId="3" xfId="0" applyNumberFormat="1" applyFont="1" applyFill="1" applyBorder="1" applyAlignment="1">
      <alignment vertical="top" wrapText="1" readingOrder="1"/>
    </xf>
    <xf numFmtId="0" fontId="1" fillId="0" borderId="3" xfId="0" applyFont="1" applyFill="1" applyBorder="1"/>
    <xf numFmtId="0" fontId="14" fillId="8" borderId="8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15" fillId="8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/>
    </xf>
    <xf numFmtId="3" fontId="16" fillId="8" borderId="8" xfId="1" applyNumberFormat="1" applyFont="1" applyFill="1" applyBorder="1" applyAlignment="1">
      <alignment horizontal="right"/>
    </xf>
    <xf numFmtId="168" fontId="16" fillId="8" borderId="8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center" vertical="top" wrapText="1" readingOrder="1"/>
    </xf>
    <xf numFmtId="0" fontId="18" fillId="0" borderId="0" xfId="0" applyFont="1" applyFill="1" applyBorder="1"/>
    <xf numFmtId="0" fontId="19" fillId="2" borderId="1" xfId="0" applyNumberFormat="1" applyFont="1" applyFill="1" applyBorder="1" applyAlignment="1">
      <alignment horizontal="center" vertical="top" wrapText="1" readingOrder="1"/>
    </xf>
    <xf numFmtId="0" fontId="18" fillId="0" borderId="2" xfId="0" applyNumberFormat="1" applyFont="1" applyFill="1" applyBorder="1" applyAlignment="1">
      <alignment horizontal="center" vertical="top" wrapText="1" readingOrder="1"/>
    </xf>
    <xf numFmtId="0" fontId="19" fillId="2" borderId="2" xfId="0" applyNumberFormat="1" applyFont="1" applyFill="1" applyBorder="1" applyAlignment="1">
      <alignment horizontal="center" vertical="top" wrapText="1" readingOrder="1"/>
    </xf>
    <xf numFmtId="167" fontId="21" fillId="0" borderId="3" xfId="0" applyNumberFormat="1" applyFont="1" applyFill="1" applyBorder="1" applyAlignment="1">
      <alignment horizontal="right" vertical="top" wrapText="1" readingOrder="1"/>
    </xf>
    <xf numFmtId="0" fontId="22" fillId="0" borderId="0" xfId="0" applyFont="1" applyFill="1" applyBorder="1"/>
    <xf numFmtId="0" fontId="5" fillId="9" borderId="4" xfId="0" applyNumberFormat="1" applyFont="1" applyFill="1" applyBorder="1" applyAlignment="1">
      <alignment horizontal="center" vertical="center" wrapText="1" readingOrder="1"/>
    </xf>
    <xf numFmtId="0" fontId="23" fillId="8" borderId="0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5" fillId="8" borderId="0" xfId="0" applyNumberFormat="1" applyFont="1" applyFill="1" applyBorder="1" applyAlignment="1">
      <alignment horizontal="center" vertical="center" wrapText="1"/>
    </xf>
    <xf numFmtId="0" fontId="7" fillId="8" borderId="0" xfId="0" applyNumberFormat="1" applyFont="1" applyFill="1" applyBorder="1" applyAlignment="1">
      <alignment horizontal="center" vertical="center" wrapText="1" readingOrder="1"/>
    </xf>
    <xf numFmtId="0" fontId="23" fillId="8" borderId="0" xfId="0" applyNumberFormat="1" applyFont="1" applyFill="1" applyBorder="1" applyAlignment="1">
      <alignment horizontal="center" vertical="center" wrapText="1" readingOrder="1"/>
    </xf>
    <xf numFmtId="167" fontId="6" fillId="8" borderId="0" xfId="0" applyNumberFormat="1" applyFont="1" applyFill="1" applyBorder="1" applyAlignment="1">
      <alignment horizontal="center" vertical="center" wrapText="1" readingOrder="1"/>
    </xf>
    <xf numFmtId="166" fontId="6" fillId="8" borderId="0" xfId="0" applyNumberFormat="1" applyFont="1" applyFill="1" applyBorder="1" applyAlignment="1">
      <alignment horizontal="center" vertical="center" wrapText="1" readingOrder="1"/>
    </xf>
    <xf numFmtId="0" fontId="6" fillId="8" borderId="0" xfId="0" applyNumberFormat="1" applyFont="1" applyFill="1" applyBorder="1" applyAlignment="1">
      <alignment horizontal="center" vertical="center" wrapText="1" readingOrder="1"/>
    </xf>
    <xf numFmtId="164" fontId="13" fillId="8" borderId="0" xfId="0" applyNumberFormat="1" applyFont="1" applyFill="1" applyBorder="1" applyAlignment="1">
      <alignment horizontal="center" vertical="center" wrapText="1" readingOrder="1"/>
    </xf>
    <xf numFmtId="0" fontId="6" fillId="8" borderId="5" xfId="0" applyNumberFormat="1" applyFont="1" applyFill="1" applyBorder="1" applyAlignment="1">
      <alignment horizontal="center" vertical="center" wrapText="1" readingOrder="1"/>
    </xf>
    <xf numFmtId="3" fontId="6" fillId="8" borderId="5" xfId="0" applyNumberFormat="1" applyFont="1" applyFill="1" applyBorder="1" applyAlignment="1">
      <alignment horizontal="center" vertical="center" wrapText="1" readingOrder="1"/>
    </xf>
    <xf numFmtId="164" fontId="6" fillId="8" borderId="0" xfId="0" applyNumberFormat="1" applyFont="1" applyFill="1" applyBorder="1" applyAlignment="1">
      <alignment horizontal="center" vertical="center" wrapText="1" readingOrder="1"/>
    </xf>
    <xf numFmtId="167" fontId="20" fillId="0" borderId="0" xfId="0" applyNumberFormat="1" applyFont="1" applyAlignment="1">
      <alignment vertical="top" wrapText="1" readingOrder="1"/>
    </xf>
    <xf numFmtId="164" fontId="6" fillId="8" borderId="5" xfId="0" applyNumberFormat="1" applyFont="1" applyFill="1" applyBorder="1" applyAlignment="1">
      <alignment horizontal="center" vertical="center" wrapText="1" readingOrder="1"/>
    </xf>
    <xf numFmtId="0" fontId="13" fillId="7" borderId="0" xfId="0" applyNumberFormat="1" applyFont="1" applyFill="1" applyBorder="1" applyAlignment="1">
      <alignment horizontal="center" vertical="center" wrapText="1" readingOrder="1"/>
    </xf>
    <xf numFmtId="10" fontId="6" fillId="8" borderId="0" xfId="0" applyNumberFormat="1" applyFont="1" applyFill="1" applyBorder="1" applyAlignment="1">
      <alignment horizontal="center" vertical="center" wrapText="1" readingOrder="1"/>
    </xf>
    <xf numFmtId="1" fontId="6" fillId="8" borderId="0" xfId="0" applyNumberFormat="1" applyFont="1" applyFill="1" applyBorder="1" applyAlignment="1">
      <alignment horizontal="center" vertical="center" wrapText="1" readingOrder="1"/>
    </xf>
    <xf numFmtId="0" fontId="13" fillId="8" borderId="0" xfId="0" applyNumberFormat="1" applyFont="1" applyFill="1" applyBorder="1" applyAlignment="1">
      <alignment horizontal="center" vertical="center" wrapText="1" readingOrder="1"/>
    </xf>
    <xf numFmtId="0" fontId="6" fillId="8" borderId="0" xfId="0" applyNumberFormat="1" applyFont="1" applyFill="1" applyBorder="1" applyAlignment="1">
      <alignment horizontal="center" vertical="center" wrapText="1"/>
    </xf>
    <xf numFmtId="0" fontId="6" fillId="8" borderId="7" xfId="0" applyNumberFormat="1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6" fillId="8" borderId="2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4" formatCode="&quot;$&quot;#,##0.00_);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4" formatCode="&quot;$&quot;#,##0.00_);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4" formatCode="&quot;$&quot;#,##0.00_);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6" formatCode="[$-10409]&quot;$&quot;#,##0.00;\(&quot;$&quot;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/>
    </dxf>
    <dxf>
      <border outline="0">
        <bottom style="thin">
          <color rgb="FF00000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1" displayName="Tabla1" ref="A2:H37" totalsRowShown="0" headerRowDxfId="0" dataDxfId="10" headerRowBorderDxfId="11" tableBorderDxfId="9">
  <autoFilter ref="A2:H37"/>
  <sortState ref="A14:C47">
    <sortCondition ref="A13:A47"/>
  </sortState>
  <tableColumns count="8">
    <tableColumn id="1" name="Descripción" dataDxfId="8"/>
    <tableColumn id="6" name="Participantes por provincia" dataDxfId="7"/>
    <tableColumn id="8" name="Monto Asignado" dataDxfId="6"/>
    <tableColumn id="10" name="Porcentaje por provincia" dataDxfId="5">
      <calculatedColumnFormula>+Tabla1[[#This Row],[Participantes por provincia]]/$B$36</calculatedColumnFormula>
    </tableColumn>
    <tableColumn id="12" name="Participantes NP " dataDxfId="4">
      <calculatedColumnFormula>+$B$35*Tabla1[[#This Row],[Porcentaje por provincia]]</calculatedColumnFormula>
    </tableColumn>
    <tableColumn id="14" name="Monto NP" dataDxfId="3"/>
    <tableColumn id="16" name="Participantes " dataDxfId="2">
      <calculatedColumnFormula>+Tabla1[[#This Row],[Participantes por provincia]]+Tabla1[[#This Row],[Participantes NP ]]</calculatedColumnFormula>
    </tableColumn>
    <tableColumn id="15" name="Monto total" dataDxfId="1">
      <calculatedColumnFormula>+Tabla1[[#This Row],[Monto Asignado]]+Tabla1[[#This Row],[Monto NP]]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workbookViewId="0">
      <selection activeCell="G21" sqref="G21"/>
    </sheetView>
  </sheetViews>
  <sheetFormatPr baseColWidth="10" defaultColWidth="11" defaultRowHeight="15.75"/>
  <cols>
    <col min="1" max="1" width="13.85546875" style="2" customWidth="1"/>
    <col min="2" max="2" width="26.85546875" style="2" bestFit="1" customWidth="1"/>
    <col min="3" max="3" width="15.140625" style="2" customWidth="1"/>
    <col min="4" max="4" width="24.140625" style="2" customWidth="1"/>
    <col min="5" max="16384" width="11" style="2"/>
  </cols>
  <sheetData>
    <row r="1" spans="1:11" s="68" customFormat="1" ht="17.25" customHeight="1">
      <c r="A1" s="70" t="s">
        <v>84</v>
      </c>
      <c r="B1" s="67"/>
      <c r="C1" s="67"/>
      <c r="D1" s="67"/>
      <c r="E1" s="69"/>
      <c r="F1" s="69"/>
      <c r="G1" s="69"/>
      <c r="H1" s="69"/>
      <c r="I1" s="69"/>
      <c r="J1" s="69"/>
      <c r="K1" s="69"/>
    </row>
    <row r="2" spans="1:11" ht="22.5" customHeight="1">
      <c r="A2" s="71" t="s">
        <v>71</v>
      </c>
      <c r="B2" s="33" t="s">
        <v>2</v>
      </c>
      <c r="C2" s="33" t="s">
        <v>72</v>
      </c>
      <c r="D2" s="33" t="s">
        <v>5</v>
      </c>
    </row>
    <row r="3" spans="1:11">
      <c r="A3" s="34">
        <v>2</v>
      </c>
      <c r="B3" s="45" t="s">
        <v>7</v>
      </c>
      <c r="C3" s="44">
        <f>+EjecucionNomina!E4+' QEC Cedula'!G3+' QEC Tarjeta'!B3</f>
        <v>45375.231975259805</v>
      </c>
      <c r="D3" s="37">
        <f>+EjecucionNomina!F4+' QEC Cedula'!H3+' QEC Tarjeta'!C3</f>
        <v>74869132.759178683</v>
      </c>
    </row>
    <row r="4" spans="1:11">
      <c r="A4" s="34">
        <v>3</v>
      </c>
      <c r="B4" s="45" t="s">
        <v>9</v>
      </c>
      <c r="C4" s="44">
        <f>+EjecucionNomina!E5+' QEC Cedula'!G4+' QEC Tarjeta'!B4</f>
        <v>19686.723758495453</v>
      </c>
      <c r="D4" s="37">
        <f>+EjecucionNomina!F5+' QEC Cedula'!H4+' QEC Tarjeta'!C4</f>
        <v>32483094.201517493</v>
      </c>
    </row>
    <row r="5" spans="1:11">
      <c r="A5" s="34">
        <v>4</v>
      </c>
      <c r="B5" s="45" t="s">
        <v>11</v>
      </c>
      <c r="C5" s="44">
        <f>+EjecucionNomina!E6+' QEC Cedula'!G5+' QEC Tarjeta'!B5</f>
        <v>37050.953036786654</v>
      </c>
      <c r="D5" s="37">
        <f>+EjecucionNomina!F6+' QEC Cedula'!H5+' QEC Tarjeta'!C5</f>
        <v>61134072.510697976</v>
      </c>
    </row>
    <row r="6" spans="1:11">
      <c r="A6" s="34">
        <v>5</v>
      </c>
      <c r="B6" s="45" t="s">
        <v>13</v>
      </c>
      <c r="C6" s="44">
        <f>+EjecucionNomina!E7+' QEC Cedula'!G6+' QEC Tarjeta'!B6</f>
        <v>12926.461433348915</v>
      </c>
      <c r="D6" s="37">
        <f>+EjecucionNomina!F7+' QEC Cedula'!H6+' QEC Tarjeta'!C6</f>
        <v>21328661.36502571</v>
      </c>
    </row>
    <row r="7" spans="1:11">
      <c r="A7" s="34">
        <v>1</v>
      </c>
      <c r="B7" s="45" t="s">
        <v>15</v>
      </c>
      <c r="C7" s="44">
        <f>+EjecucionNomina!E8+' QEC Cedula'!G7+' QEC Tarjeta'!B7</f>
        <v>111366.76399726707</v>
      </c>
      <c r="D7" s="37">
        <f>+EjecucionNomina!F8+' QEC Cedula'!H7+' QEC Tarjeta'!C7</f>
        <v>183755160.59549066</v>
      </c>
    </row>
    <row r="8" spans="1:11">
      <c r="A8" s="34">
        <v>6</v>
      </c>
      <c r="B8" s="45" t="s">
        <v>17</v>
      </c>
      <c r="C8" s="44">
        <f>+EjecucionNomina!E9+' QEC Cedula'!G8+' QEC Tarjeta'!B8</f>
        <v>52230.159948218206</v>
      </c>
      <c r="D8" s="37">
        <f>+EjecucionNomina!F9+' QEC Cedula'!H8+' QEC Tarjeta'!C8</f>
        <v>86179763.914560035</v>
      </c>
    </row>
    <row r="9" spans="1:11">
      <c r="A9" s="34">
        <v>8</v>
      </c>
      <c r="B9" s="45" t="s">
        <v>19</v>
      </c>
      <c r="C9" s="44">
        <f>+EjecucionNomina!E10+' QEC Cedula'!G9+' QEC Tarjeta'!B9</f>
        <v>16692.132834693803</v>
      </c>
      <c r="D9" s="37">
        <f>+EjecucionNomina!F10+' QEC Cedula'!H9+' QEC Tarjeta'!C9</f>
        <v>27542019.177244775</v>
      </c>
    </row>
    <row r="10" spans="1:11">
      <c r="A10" s="34">
        <v>7</v>
      </c>
      <c r="B10" s="45" t="s">
        <v>21</v>
      </c>
      <c r="C10" s="44">
        <f>+EjecucionNomina!E11+' QEC Cedula'!G10+' QEC Tarjeta'!B10</f>
        <v>11599.577834514006</v>
      </c>
      <c r="D10" s="37">
        <f>+EjecucionNomina!F11+' QEC Cedula'!H10+' QEC Tarjeta'!C10</f>
        <v>19139303.426948112</v>
      </c>
    </row>
    <row r="11" spans="1:11">
      <c r="A11" s="34">
        <v>9</v>
      </c>
      <c r="B11" s="45" t="s">
        <v>23</v>
      </c>
      <c r="C11" s="44">
        <f>+EjecucionNomina!E12+' QEC Cedula'!G11+' QEC Tarjeta'!B11</f>
        <v>31964.0608076522</v>
      </c>
      <c r="D11" s="37">
        <f>+EjecucionNomina!F12+' QEC Cedula'!H11+' QEC Tarjeta'!C11</f>
        <v>52740700.332626127</v>
      </c>
    </row>
    <row r="12" spans="1:11">
      <c r="A12" s="34">
        <v>30</v>
      </c>
      <c r="B12" s="45" t="s">
        <v>25</v>
      </c>
      <c r="C12" s="44">
        <f>+EjecucionNomina!E13+' QEC Cedula'!G12+' QEC Tarjeta'!B12</f>
        <v>17576.949692545579</v>
      </c>
      <c r="D12" s="37">
        <f>+EjecucionNomina!F13+' QEC Cedula'!H12+' QEC Tarjeta'!C12</f>
        <v>29001966.992700204</v>
      </c>
    </row>
    <row r="13" spans="1:11">
      <c r="A13" s="34">
        <v>19</v>
      </c>
      <c r="B13" s="45" t="s">
        <v>27</v>
      </c>
      <c r="C13" s="44">
        <f>+EjecucionNomina!E14+' QEC Cedula'!G13+' QEC Tarjeta'!B13</f>
        <v>15012.14480923442</v>
      </c>
      <c r="D13" s="37">
        <f>+EjecucionNomina!F14+' QEC Cedula'!H13+' QEC Tarjeta'!C13</f>
        <v>24770038.935236793</v>
      </c>
    </row>
    <row r="14" spans="1:11">
      <c r="A14" s="34">
        <v>10</v>
      </c>
      <c r="B14" s="45" t="s">
        <v>29</v>
      </c>
      <c r="C14" s="44">
        <f>+EjecucionNomina!E15+' QEC Cedula'!G14+' QEC Tarjeta'!B14</f>
        <v>9430.179618109245</v>
      </c>
      <c r="D14" s="37">
        <f>+EjecucionNomina!F15+' QEC Cedula'!H14+' QEC Tarjeta'!C14</f>
        <v>15559796.369880255</v>
      </c>
    </row>
    <row r="15" spans="1:11">
      <c r="A15" s="34">
        <v>11</v>
      </c>
      <c r="B15" s="45" t="s">
        <v>31</v>
      </c>
      <c r="C15" s="44">
        <f>+EjecucionNomina!E16+' QEC Cedula'!G15+' QEC Tarjeta'!B15</f>
        <v>28607.171922758818</v>
      </c>
      <c r="D15" s="37">
        <f>+EjecucionNomina!F16+' QEC Cedula'!H15+' QEC Tarjeta'!C15</f>
        <v>47201833.672552049</v>
      </c>
    </row>
    <row r="16" spans="1:11">
      <c r="A16" s="34">
        <v>12</v>
      </c>
      <c r="B16" s="45" t="s">
        <v>33</v>
      </c>
      <c r="C16" s="44">
        <f>+EjecucionNomina!E17+' QEC Cedula'!G16+' QEC Tarjeta'!B16</f>
        <v>30430.799597252688</v>
      </c>
      <c r="D16" s="37">
        <f>+EjecucionNomina!F17+' QEC Cedula'!H16+' QEC Tarjeta'!C16</f>
        <v>50210819.335466936</v>
      </c>
    </row>
    <row r="17" spans="1:4">
      <c r="A17" s="34">
        <v>13</v>
      </c>
      <c r="B17" s="45" t="s">
        <v>35</v>
      </c>
      <c r="C17" s="44">
        <f>+EjecucionNomina!E18+' QEC Cedula'!G17+' QEC Tarjeta'!B17</f>
        <v>54624.704088604412</v>
      </c>
      <c r="D17" s="37">
        <f>+EjecucionNomina!F18+' QEC Cedula'!H17+' QEC Tarjeta'!C17</f>
        <v>90130761.746197268</v>
      </c>
    </row>
    <row r="18" spans="1:4">
      <c r="A18" s="34">
        <v>14</v>
      </c>
      <c r="B18" s="45" t="s">
        <v>37</v>
      </c>
      <c r="C18" s="44">
        <f>+EjecucionNomina!E19+' QEC Cedula'!G18+' QEC Tarjeta'!B18</f>
        <v>26268.583408249127</v>
      </c>
      <c r="D18" s="37">
        <f>+EjecucionNomina!F19+' QEC Cedula'!H18+' QEC Tarjeta'!C18</f>
        <v>43343162.623611063</v>
      </c>
    </row>
    <row r="19" spans="1:4">
      <c r="A19" s="34">
        <v>28</v>
      </c>
      <c r="B19" s="45" t="s">
        <v>39</v>
      </c>
      <c r="C19" s="44">
        <f>+EjecucionNomina!E20+' QEC Cedula'!G19+' QEC Tarjeta'!B19</f>
        <v>18232.913121651265</v>
      </c>
      <c r="D19" s="37">
        <f>+EjecucionNomina!F20+' QEC Cedula'!H19+' QEC Tarjeta'!C19</f>
        <v>30084306.650724586</v>
      </c>
    </row>
    <row r="20" spans="1:4">
      <c r="A20" s="34">
        <v>15</v>
      </c>
      <c r="B20" s="45" t="s">
        <v>41</v>
      </c>
      <c r="C20" s="44">
        <f>+EjecucionNomina!E21+' QEC Cedula'!G20+' QEC Tarjeta'!B20</f>
        <v>21250.319321083101</v>
      </c>
      <c r="D20" s="37">
        <f>+EjecucionNomina!F21+' QEC Cedula'!H20+' QEC Tarjeta'!C20</f>
        <v>35063026.879787117</v>
      </c>
    </row>
    <row r="21" spans="1:4">
      <c r="A21" s="34">
        <v>29</v>
      </c>
      <c r="B21" s="45" t="s">
        <v>43</v>
      </c>
      <c r="C21" s="44">
        <f>+EjecucionNomina!E22+' QEC Cedula'!G21+' QEC Tarjeta'!B21</f>
        <v>41269.393397820852</v>
      </c>
      <c r="D21" s="37">
        <f>+EjecucionNomina!F22+' QEC Cedula'!H21+' QEC Tarjeta'!C21</f>
        <v>68094499.106404394</v>
      </c>
    </row>
    <row r="22" spans="1:4">
      <c r="A22" s="34">
        <v>16</v>
      </c>
      <c r="B22" s="45" t="s">
        <v>45</v>
      </c>
      <c r="C22" s="44">
        <f>+EjecucionNomina!E23+' QEC Cedula'!G22+' QEC Tarjeta'!B22</f>
        <v>5153.8636412672158</v>
      </c>
      <c r="D22" s="37">
        <f>+EjecucionNomina!F23+' QEC Cedula'!H22+' QEC Tarjeta'!C22</f>
        <v>8503875.0080909058</v>
      </c>
    </row>
    <row r="23" spans="1:4">
      <c r="A23" s="34">
        <v>17</v>
      </c>
      <c r="B23" s="45" t="s">
        <v>47</v>
      </c>
      <c r="C23" s="44">
        <f>+EjecucionNomina!E24+' QEC Cedula'!G23+' QEC Tarjeta'!B23</f>
        <v>28073.80869502679</v>
      </c>
      <c r="D23" s="37">
        <f>+EjecucionNomina!F24+' QEC Cedula'!H23+' QEC Tarjeta'!C23</f>
        <v>46321784.346794203</v>
      </c>
    </row>
    <row r="24" spans="1:4">
      <c r="A24" s="34">
        <v>18</v>
      </c>
      <c r="B24" s="45" t="s">
        <v>49</v>
      </c>
      <c r="C24" s="44">
        <f>+EjecucionNomina!E25+' QEC Cedula'!G24+' QEC Tarjeta'!B24</f>
        <v>39632.591678952856</v>
      </c>
      <c r="D24" s="37">
        <f>+EjecucionNomina!F25+' QEC Cedula'!H24+' QEC Tarjeta'!C24</f>
        <v>65393776.27027221</v>
      </c>
    </row>
    <row r="25" spans="1:4">
      <c r="A25" s="34">
        <v>20</v>
      </c>
      <c r="B25" s="45" t="s">
        <v>51</v>
      </c>
      <c r="C25" s="44">
        <f>+EjecucionNomina!E26+' QEC Cedula'!G25+' QEC Tarjeta'!B25</f>
        <v>18631.634183178106</v>
      </c>
      <c r="D25" s="37">
        <f>+EjecucionNomina!F26+' QEC Cedula'!H25+' QEC Tarjeta'!C25</f>
        <v>30742196.402243879</v>
      </c>
    </row>
    <row r="26" spans="1:4">
      <c r="A26" s="34">
        <v>21</v>
      </c>
      <c r="B26" s="45" t="s">
        <v>53</v>
      </c>
      <c r="C26" s="44">
        <f>+EjecucionNomina!E27+' QEC Cedula'!G26+' QEC Tarjeta'!B26</f>
        <v>81661.577762594839</v>
      </c>
      <c r="D26" s="37">
        <f>+EjecucionNomina!F27+' QEC Cedula'!H26+' QEC Tarjeta'!C26</f>
        <v>134741603.30828148</v>
      </c>
    </row>
    <row r="27" spans="1:4">
      <c r="A27" s="34">
        <v>31</v>
      </c>
      <c r="B27" s="45" t="s">
        <v>55</v>
      </c>
      <c r="C27" s="44">
        <f>+EjecucionNomina!E28+' QEC Cedula'!G27+' QEC Tarjeta'!B27</f>
        <v>13836.068970477183</v>
      </c>
      <c r="D27" s="37">
        <f>+EjecucionNomina!F28+' QEC Cedula'!H27+' QEC Tarjeta'!C27</f>
        <v>22829513.801287353</v>
      </c>
    </row>
    <row r="28" spans="1:4">
      <c r="A28" s="34">
        <v>22</v>
      </c>
      <c r="B28" s="45" t="s">
        <v>57</v>
      </c>
      <c r="C28" s="44">
        <f>+EjecucionNomina!E29+' QEC Cedula'!G28+' QEC Tarjeta'!B28</f>
        <v>54972.282102916324</v>
      </c>
      <c r="D28" s="37">
        <f>+EjecucionNomina!F29+' QEC Cedula'!H28+' QEC Tarjeta'!C28</f>
        <v>90704265.469811931</v>
      </c>
    </row>
    <row r="29" spans="1:4">
      <c r="A29" s="34">
        <v>23</v>
      </c>
      <c r="B29" s="45" t="s">
        <v>59</v>
      </c>
      <c r="C29" s="44">
        <f>+EjecucionNomina!E30+' QEC Cedula'!G29+' QEC Tarjeta'!B29</f>
        <v>44253.984321622498</v>
      </c>
      <c r="D29" s="37">
        <f>+EjecucionNomina!F30+' QEC Cedula'!H29+' QEC Tarjeta'!C29</f>
        <v>73019074.130677119</v>
      </c>
    </row>
    <row r="30" spans="1:4">
      <c r="A30" s="34">
        <v>24</v>
      </c>
      <c r="B30" s="45" t="s">
        <v>61</v>
      </c>
      <c r="C30" s="44">
        <f>+EjecucionNomina!E31+' QEC Cedula'!G30+' QEC Tarjeta'!B30</f>
        <v>26410.120212880724</v>
      </c>
      <c r="D30" s="37">
        <f>+EjecucionNomina!F31+' QEC Cedula'!H30+' QEC Tarjeta'!C30</f>
        <v>43576698.351253189</v>
      </c>
    </row>
    <row r="31" spans="1:4">
      <c r="A31" s="34">
        <v>25</v>
      </c>
      <c r="B31" s="45" t="s">
        <v>63</v>
      </c>
      <c r="C31" s="44">
        <f>+EjecucionNomina!E32+' QEC Cedula'!G31+' QEC Tarjeta'!B31</f>
        <v>102600.2257902118</v>
      </c>
      <c r="D31" s="37">
        <f>+EjecucionNomina!F32+' QEC Cedula'!H31+' QEC Tarjeta'!C31</f>
        <v>169290372.55384946</v>
      </c>
    </row>
    <row r="32" spans="1:4">
      <c r="A32" s="34">
        <v>26</v>
      </c>
      <c r="B32" s="45" t="s">
        <v>65</v>
      </c>
      <c r="C32" s="44">
        <f>+EjecucionNomina!E33+' QEC Cedula'!G32+' QEC Tarjeta'!B32</f>
        <v>11139.446582041784</v>
      </c>
      <c r="D32" s="37">
        <f>+EjecucionNomina!F33+' QEC Cedula'!H32+' QEC Tarjeta'!C32</f>
        <v>18380086.860368945</v>
      </c>
    </row>
    <row r="33" spans="1:4">
      <c r="A33" s="35">
        <v>32</v>
      </c>
      <c r="B33" s="46" t="s">
        <v>67</v>
      </c>
      <c r="C33" s="44">
        <f>+EjecucionNomina!E34+' QEC Cedula'!G33+' QEC Tarjeta'!B33</f>
        <v>267847.71243122732</v>
      </c>
      <c r="D33" s="37">
        <f>+EjecucionNomina!F34+' QEC Cedula'!H33+' QEC Tarjeta'!C33</f>
        <v>441948725.51152503</v>
      </c>
    </row>
    <row r="34" spans="1:4" ht="16.5" thickBot="1">
      <c r="A34" s="36">
        <v>27</v>
      </c>
      <c r="B34" s="47" t="s">
        <v>69</v>
      </c>
      <c r="C34" s="44">
        <f>+EjecucionNomina!E35+' QEC Cedula'!G34+' QEC Tarjeta'!B34</f>
        <v>25861.45902405696</v>
      </c>
      <c r="D34" s="37">
        <f>+EjecucionNomina!F35+' QEC Cedula'!H34+' QEC Tarjeta'!C34</f>
        <v>42671407.389693983</v>
      </c>
    </row>
    <row r="35" spans="1:4" ht="18.75">
      <c r="A35" s="72" t="s">
        <v>85</v>
      </c>
      <c r="B35" s="72"/>
      <c r="C35" s="73">
        <f>+SUM(C3:C34)</f>
        <v>1321670.0000000002</v>
      </c>
      <c r="D35" s="74">
        <f>+SUM(D3:D34)</f>
        <v>2180755500</v>
      </c>
    </row>
    <row r="40" spans="1:4">
      <c r="D40" s="2">
        <f>1321670/1350000</f>
        <v>0.97901481481481478</v>
      </c>
    </row>
  </sheetData>
  <mergeCells count="2">
    <mergeCell ref="A35:B35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opLeftCell="A2" zoomScale="77" zoomScaleNormal="77" workbookViewId="0">
      <selection activeCell="E36" sqref="E36:G36"/>
    </sheetView>
  </sheetViews>
  <sheetFormatPr baseColWidth="10" defaultColWidth="11.42578125" defaultRowHeight="15"/>
  <cols>
    <col min="1" max="1" width="0.140625" customWidth="1"/>
    <col min="2" max="2" width="29" customWidth="1"/>
    <col min="3" max="3" width="2.42578125" customWidth="1"/>
    <col min="4" max="4" width="20.28515625" bestFit="1" customWidth="1"/>
    <col min="5" max="5" width="15.28515625" customWidth="1"/>
    <col min="6" max="6" width="17.5703125" customWidth="1"/>
    <col min="7" max="7" width="13.28515625" customWidth="1"/>
    <col min="8" max="8" width="11.140625" customWidth="1"/>
  </cols>
  <sheetData>
    <row r="1" spans="1:8" ht="43.5" customHeight="1">
      <c r="A1" s="62"/>
      <c r="B1" s="62"/>
    </row>
    <row r="2" spans="1:8" ht="18" customHeight="1">
      <c r="B2" s="75" t="s">
        <v>0</v>
      </c>
      <c r="C2" s="76"/>
      <c r="D2" s="76"/>
      <c r="E2" s="76"/>
      <c r="F2" s="76"/>
      <c r="G2" s="76"/>
    </row>
    <row r="3" spans="1:8" ht="13.5" customHeight="1">
      <c r="A3" s="77" t="s">
        <v>2</v>
      </c>
      <c r="B3" s="78"/>
      <c r="C3" s="78"/>
      <c r="D3" s="79" t="s">
        <v>3</v>
      </c>
      <c r="E3" s="79" t="s">
        <v>4</v>
      </c>
      <c r="F3" s="79" t="s">
        <v>5</v>
      </c>
    </row>
    <row r="4" spans="1:8" ht="13.5" customHeight="1">
      <c r="A4" s="65" t="s">
        <v>6</v>
      </c>
      <c r="B4" s="66"/>
      <c r="C4" s="66"/>
      <c r="D4" s="51" t="s">
        <v>7</v>
      </c>
      <c r="E4" s="56">
        <v>40287</v>
      </c>
      <c r="F4" s="54">
        <v>66473550</v>
      </c>
      <c r="G4" s="56"/>
      <c r="H4" s="55"/>
    </row>
    <row r="5" spans="1:8" ht="13.5" customHeight="1">
      <c r="A5" s="61" t="s">
        <v>8</v>
      </c>
      <c r="B5" s="62"/>
      <c r="C5" s="62"/>
      <c r="D5" s="52" t="s">
        <v>9</v>
      </c>
      <c r="E5" s="56">
        <v>17426</v>
      </c>
      <c r="F5" s="54">
        <v>28752900</v>
      </c>
      <c r="G5" s="56"/>
      <c r="H5" s="55"/>
    </row>
    <row r="6" spans="1:8" ht="13.5" customHeight="1">
      <c r="A6" s="61" t="s">
        <v>10</v>
      </c>
      <c r="B6" s="62"/>
      <c r="C6" s="62"/>
      <c r="D6" s="52" t="s">
        <v>11</v>
      </c>
      <c r="E6" s="56">
        <v>33504</v>
      </c>
      <c r="F6" s="54">
        <v>55281600</v>
      </c>
      <c r="G6" s="56"/>
      <c r="H6" s="55"/>
    </row>
    <row r="7" spans="1:8" ht="13.5" customHeight="1">
      <c r="A7" s="61" t="s">
        <v>12</v>
      </c>
      <c r="B7" s="62"/>
      <c r="C7" s="62"/>
      <c r="D7" s="52" t="s">
        <v>13</v>
      </c>
      <c r="E7" s="56">
        <v>11472</v>
      </c>
      <c r="F7" s="54">
        <v>18928800</v>
      </c>
      <c r="G7" s="56"/>
      <c r="H7" s="55"/>
    </row>
    <row r="8" spans="1:8" ht="13.5" customHeight="1">
      <c r="A8" s="61" t="s">
        <v>14</v>
      </c>
      <c r="B8" s="62"/>
      <c r="C8" s="62"/>
      <c r="D8" s="52" t="s">
        <v>15</v>
      </c>
      <c r="E8" s="56">
        <v>85354</v>
      </c>
      <c r="F8" s="54">
        <v>140834100</v>
      </c>
      <c r="G8" s="56"/>
      <c r="H8" s="55"/>
    </row>
    <row r="9" spans="1:8" ht="13.5" customHeight="1">
      <c r="A9" s="61" t="s">
        <v>16</v>
      </c>
      <c r="B9" s="62"/>
      <c r="C9" s="62"/>
      <c r="D9" s="52" t="s">
        <v>17</v>
      </c>
      <c r="E9" s="56">
        <v>46854</v>
      </c>
      <c r="F9" s="54">
        <v>77309100</v>
      </c>
      <c r="G9" s="56"/>
      <c r="H9" s="55"/>
    </row>
    <row r="10" spans="1:8" ht="13.5" customHeight="1">
      <c r="A10" s="61" t="s">
        <v>18</v>
      </c>
      <c r="B10" s="62"/>
      <c r="C10" s="62"/>
      <c r="D10" s="52" t="s">
        <v>19</v>
      </c>
      <c r="E10" s="56">
        <v>15006</v>
      </c>
      <c r="F10" s="54">
        <v>24759900</v>
      </c>
      <c r="G10" s="56"/>
      <c r="H10" s="55"/>
    </row>
    <row r="11" spans="1:8" ht="13.5" customHeight="1">
      <c r="A11" s="61" t="s">
        <v>20</v>
      </c>
      <c r="B11" s="62"/>
      <c r="C11" s="62"/>
      <c r="D11" s="52" t="s">
        <v>21</v>
      </c>
      <c r="E11" s="56">
        <v>10911</v>
      </c>
      <c r="F11" s="54">
        <v>18003150</v>
      </c>
      <c r="G11" s="56"/>
      <c r="H11" s="55"/>
    </row>
    <row r="12" spans="1:8" ht="13.5" customHeight="1">
      <c r="A12" s="61" t="s">
        <v>22</v>
      </c>
      <c r="B12" s="62"/>
      <c r="C12" s="62"/>
      <c r="D12" s="52" t="s">
        <v>23</v>
      </c>
      <c r="E12" s="56">
        <v>28560</v>
      </c>
      <c r="F12" s="54">
        <v>47124000</v>
      </c>
      <c r="G12" s="56"/>
      <c r="H12" s="55"/>
    </row>
    <row r="13" spans="1:8" ht="13.5" customHeight="1">
      <c r="A13" s="61" t="s">
        <v>24</v>
      </c>
      <c r="B13" s="62"/>
      <c r="C13" s="62"/>
      <c r="D13" s="52" t="s">
        <v>25</v>
      </c>
      <c r="E13" s="56">
        <v>15783</v>
      </c>
      <c r="F13" s="54">
        <v>26041950</v>
      </c>
      <c r="G13" s="56"/>
      <c r="H13" s="55"/>
    </row>
    <row r="14" spans="1:8" ht="13.5" customHeight="1">
      <c r="A14" s="61" t="s">
        <v>26</v>
      </c>
      <c r="B14" s="62"/>
      <c r="C14" s="62"/>
      <c r="D14" s="52" t="s">
        <v>27</v>
      </c>
      <c r="E14" s="56">
        <v>13644</v>
      </c>
      <c r="F14" s="54">
        <v>22512600</v>
      </c>
      <c r="G14" s="56"/>
      <c r="H14" s="55"/>
    </row>
    <row r="15" spans="1:8" ht="13.5" customHeight="1">
      <c r="A15" s="61" t="s">
        <v>28</v>
      </c>
      <c r="B15" s="62"/>
      <c r="C15" s="62"/>
      <c r="D15" s="52" t="s">
        <v>29</v>
      </c>
      <c r="E15" s="56">
        <v>8200</v>
      </c>
      <c r="F15" s="54">
        <v>13530000</v>
      </c>
      <c r="G15" s="56"/>
      <c r="H15" s="55"/>
    </row>
    <row r="16" spans="1:8" ht="13.5" customHeight="1">
      <c r="A16" s="61" t="s">
        <v>30</v>
      </c>
      <c r="B16" s="62"/>
      <c r="C16" s="62"/>
      <c r="D16" s="52" t="s">
        <v>31</v>
      </c>
      <c r="E16" s="56">
        <v>23908</v>
      </c>
      <c r="F16" s="54">
        <v>39448200</v>
      </c>
      <c r="G16" s="56"/>
      <c r="H16" s="55"/>
    </row>
    <row r="17" spans="1:8" ht="13.5" customHeight="1">
      <c r="A17" s="61" t="s">
        <v>32</v>
      </c>
      <c r="B17" s="62"/>
      <c r="C17" s="62"/>
      <c r="D17" s="52" t="s">
        <v>33</v>
      </c>
      <c r="E17" s="56">
        <v>27437</v>
      </c>
      <c r="F17" s="54">
        <v>45271050</v>
      </c>
      <c r="G17" s="56"/>
      <c r="H17" s="55"/>
    </row>
    <row r="18" spans="1:8" ht="13.5" customHeight="1">
      <c r="A18" s="61" t="s">
        <v>34</v>
      </c>
      <c r="B18" s="62"/>
      <c r="C18" s="62"/>
      <c r="D18" s="52" t="s">
        <v>35</v>
      </c>
      <c r="E18" s="56">
        <v>48437</v>
      </c>
      <c r="F18" s="54">
        <v>79921050</v>
      </c>
      <c r="G18" s="56"/>
      <c r="H18" s="55"/>
    </row>
    <row r="19" spans="1:8" ht="13.5" customHeight="1">
      <c r="A19" s="61" t="s">
        <v>36</v>
      </c>
      <c r="B19" s="62"/>
      <c r="C19" s="62"/>
      <c r="D19" s="52" t="s">
        <v>37</v>
      </c>
      <c r="E19" s="56">
        <v>23696</v>
      </c>
      <c r="F19" s="54">
        <v>39098400</v>
      </c>
      <c r="G19" s="56"/>
      <c r="H19" s="55"/>
    </row>
    <row r="20" spans="1:8" ht="13.5" customHeight="1">
      <c r="A20" s="61" t="s">
        <v>38</v>
      </c>
      <c r="B20" s="62"/>
      <c r="C20" s="62"/>
      <c r="D20" s="52" t="s">
        <v>39</v>
      </c>
      <c r="E20" s="56">
        <v>15844</v>
      </c>
      <c r="F20" s="54">
        <v>26142600</v>
      </c>
      <c r="G20" s="56"/>
      <c r="H20" s="55"/>
    </row>
    <row r="21" spans="1:8" ht="13.5" customHeight="1">
      <c r="A21" s="61" t="s">
        <v>40</v>
      </c>
      <c r="B21" s="62"/>
      <c r="C21" s="62"/>
      <c r="D21" s="52" t="s">
        <v>41</v>
      </c>
      <c r="E21" s="56">
        <v>19354</v>
      </c>
      <c r="F21" s="54">
        <v>31934100</v>
      </c>
      <c r="G21" s="56"/>
      <c r="H21" s="55"/>
    </row>
    <row r="22" spans="1:8" ht="13.5" customHeight="1">
      <c r="A22" s="61" t="s">
        <v>42</v>
      </c>
      <c r="B22" s="62"/>
      <c r="C22" s="62"/>
      <c r="D22" s="52" t="s">
        <v>43</v>
      </c>
      <c r="E22" s="56">
        <v>37655</v>
      </c>
      <c r="F22" s="54">
        <v>62130750</v>
      </c>
      <c r="G22" s="56"/>
      <c r="H22" s="55"/>
    </row>
    <row r="23" spans="1:8" ht="13.5" customHeight="1">
      <c r="A23" s="61" t="s">
        <v>44</v>
      </c>
      <c r="B23" s="62"/>
      <c r="C23" s="62"/>
      <c r="D23" s="52" t="s">
        <v>45</v>
      </c>
      <c r="E23" s="56">
        <v>4837</v>
      </c>
      <c r="F23" s="54">
        <v>7981050</v>
      </c>
      <c r="G23" s="56"/>
      <c r="H23" s="55"/>
    </row>
    <row r="24" spans="1:8" ht="13.5" customHeight="1">
      <c r="A24" s="61" t="s">
        <v>46</v>
      </c>
      <c r="B24" s="62"/>
      <c r="C24" s="62"/>
      <c r="D24" s="52" t="s">
        <v>47</v>
      </c>
      <c r="E24" s="56">
        <v>24778</v>
      </c>
      <c r="F24" s="54">
        <v>40883700</v>
      </c>
      <c r="G24" s="56"/>
      <c r="H24" s="55"/>
    </row>
    <row r="25" spans="1:8" ht="13.5" customHeight="1">
      <c r="A25" s="61" t="s">
        <v>48</v>
      </c>
      <c r="B25" s="62"/>
      <c r="C25" s="62"/>
      <c r="D25" s="52" t="s">
        <v>49</v>
      </c>
      <c r="E25" s="56">
        <v>33054</v>
      </c>
      <c r="F25" s="54">
        <v>54539100</v>
      </c>
      <c r="G25" s="56"/>
      <c r="H25" s="55"/>
    </row>
    <row r="26" spans="1:8" ht="13.5" customHeight="1">
      <c r="A26" s="61" t="s">
        <v>50</v>
      </c>
      <c r="B26" s="62"/>
      <c r="C26" s="62"/>
      <c r="D26" s="52" t="s">
        <v>51</v>
      </c>
      <c r="E26" s="56">
        <v>16508</v>
      </c>
      <c r="F26" s="54">
        <v>27238200</v>
      </c>
      <c r="G26" s="56"/>
      <c r="H26" s="55"/>
    </row>
    <row r="27" spans="1:8" ht="13.5" customHeight="1">
      <c r="A27" s="61" t="s">
        <v>52</v>
      </c>
      <c r="B27" s="62"/>
      <c r="C27" s="62"/>
      <c r="D27" s="52" t="s">
        <v>53</v>
      </c>
      <c r="E27" s="56">
        <v>70268</v>
      </c>
      <c r="F27" s="54">
        <v>115942200</v>
      </c>
      <c r="G27" s="56"/>
      <c r="H27" s="55"/>
    </row>
    <row r="28" spans="1:8" ht="13.5" customHeight="1">
      <c r="A28" s="61" t="s">
        <v>54</v>
      </c>
      <c r="B28" s="62"/>
      <c r="C28" s="62"/>
      <c r="D28" s="52" t="s">
        <v>55</v>
      </c>
      <c r="E28" s="56">
        <v>12872</v>
      </c>
      <c r="F28" s="54">
        <v>21238800</v>
      </c>
      <c r="G28" s="56"/>
      <c r="H28" s="55"/>
    </row>
    <row r="29" spans="1:8" ht="13.5" customHeight="1">
      <c r="A29" s="61" t="s">
        <v>56</v>
      </c>
      <c r="B29" s="62"/>
      <c r="C29" s="62"/>
      <c r="D29" s="52" t="s">
        <v>57</v>
      </c>
      <c r="E29" s="56">
        <v>50370</v>
      </c>
      <c r="F29" s="54">
        <v>83110500</v>
      </c>
      <c r="G29" s="56"/>
      <c r="H29" s="55"/>
    </row>
    <row r="30" spans="1:8" ht="13.5" customHeight="1">
      <c r="A30" s="61" t="s">
        <v>58</v>
      </c>
      <c r="B30" s="62"/>
      <c r="C30" s="62"/>
      <c r="D30" s="52" t="s">
        <v>59</v>
      </c>
      <c r="E30" s="56">
        <v>39343</v>
      </c>
      <c r="F30" s="54">
        <v>64915950</v>
      </c>
      <c r="G30" s="56"/>
      <c r="H30" s="55"/>
    </row>
    <row r="31" spans="1:8" ht="13.5" customHeight="1">
      <c r="A31" s="61" t="s">
        <v>60</v>
      </c>
      <c r="B31" s="62"/>
      <c r="C31" s="62"/>
      <c r="D31" s="52" t="s">
        <v>61</v>
      </c>
      <c r="E31" s="56">
        <v>23860</v>
      </c>
      <c r="F31" s="54">
        <v>39369000</v>
      </c>
      <c r="G31" s="56"/>
      <c r="H31" s="55"/>
    </row>
    <row r="32" spans="1:8" ht="13.5" customHeight="1">
      <c r="A32" s="61" t="s">
        <v>62</v>
      </c>
      <c r="B32" s="62"/>
      <c r="C32" s="62"/>
      <c r="D32" s="52" t="s">
        <v>63</v>
      </c>
      <c r="E32" s="56">
        <v>83523</v>
      </c>
      <c r="F32" s="54">
        <v>137812950</v>
      </c>
      <c r="G32" s="56"/>
      <c r="H32" s="55"/>
    </row>
    <row r="33" spans="1:8" ht="13.5" customHeight="1">
      <c r="A33" s="61" t="s">
        <v>64</v>
      </c>
      <c r="B33" s="62"/>
      <c r="C33" s="62"/>
      <c r="D33" s="52" t="s">
        <v>65</v>
      </c>
      <c r="E33" s="56">
        <v>10013</v>
      </c>
      <c r="F33" s="54">
        <v>16521450</v>
      </c>
      <c r="G33" s="56"/>
      <c r="H33" s="55"/>
    </row>
    <row r="34" spans="1:8" ht="13.5" customHeight="1">
      <c r="A34" s="61" t="s">
        <v>66</v>
      </c>
      <c r="B34" s="62"/>
      <c r="C34" s="62"/>
      <c r="D34" s="52" t="s">
        <v>67</v>
      </c>
      <c r="E34" s="56">
        <v>218562</v>
      </c>
      <c r="F34" s="54">
        <v>360627300</v>
      </c>
      <c r="G34" s="56"/>
      <c r="H34" s="55"/>
    </row>
    <row r="35" spans="1:8" ht="13.5" customHeight="1">
      <c r="A35" s="63" t="s">
        <v>68</v>
      </c>
      <c r="B35" s="64"/>
      <c r="C35" s="64"/>
      <c r="D35" s="53" t="s">
        <v>69</v>
      </c>
      <c r="E35" s="56">
        <v>22721</v>
      </c>
      <c r="F35" s="54">
        <v>37489650</v>
      </c>
      <c r="G35" s="56"/>
      <c r="H35" s="55"/>
    </row>
    <row r="36" spans="1:8" ht="13.5" customHeight="1">
      <c r="A36" s="59" t="s">
        <v>1</v>
      </c>
      <c r="B36" s="60"/>
      <c r="C36" s="60"/>
      <c r="D36" s="48"/>
      <c r="E36" s="80">
        <f>+SUM(E4:E35)</f>
        <v>1134041</v>
      </c>
      <c r="F36" s="80">
        <f>+SUM(F4:F35)</f>
        <v>1871167650</v>
      </c>
      <c r="G36" s="81"/>
    </row>
  </sheetData>
  <autoFilter ref="A3:F36">
    <filterColumn colId="0" showButton="0"/>
    <filterColumn colId="1" showButton="0"/>
  </autoFilter>
  <mergeCells count="36">
    <mergeCell ref="A13:C13"/>
    <mergeCell ref="A10:C10"/>
    <mergeCell ref="A1:B1"/>
    <mergeCell ref="B2:G2"/>
    <mergeCell ref="A4:C4"/>
    <mergeCell ref="A5:C5"/>
    <mergeCell ref="A3:C3"/>
    <mergeCell ref="A11:C11"/>
    <mergeCell ref="A8:C8"/>
    <mergeCell ref="A9:C9"/>
    <mergeCell ref="A6:C6"/>
    <mergeCell ref="A7:C7"/>
    <mergeCell ref="A12:C12"/>
    <mergeCell ref="A16:C16"/>
    <mergeCell ref="A17:C17"/>
    <mergeCell ref="A14:C14"/>
    <mergeCell ref="A15:C15"/>
    <mergeCell ref="A20:C20"/>
    <mergeCell ref="A21:C21"/>
    <mergeCell ref="A18:C18"/>
    <mergeCell ref="A19:C19"/>
    <mergeCell ref="A24:C24"/>
    <mergeCell ref="A25:C25"/>
    <mergeCell ref="A22:C22"/>
    <mergeCell ref="A23:C23"/>
    <mergeCell ref="A26:C26"/>
    <mergeCell ref="A27:C27"/>
    <mergeCell ref="A32:C32"/>
    <mergeCell ref="A33:C33"/>
    <mergeCell ref="A30:C30"/>
    <mergeCell ref="A31:C31"/>
    <mergeCell ref="A36:C36"/>
    <mergeCell ref="A34:C34"/>
    <mergeCell ref="A35:C35"/>
    <mergeCell ref="A28:C28"/>
    <mergeCell ref="A29:C29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90" zoomScaleNormal="90" workbookViewId="0">
      <selection activeCell="J10" sqref="J10"/>
    </sheetView>
  </sheetViews>
  <sheetFormatPr baseColWidth="10" defaultColWidth="11" defaultRowHeight="15"/>
  <cols>
    <col min="1" max="1" width="29.28515625" style="1" bestFit="1" customWidth="1"/>
    <col min="2" max="2" width="15.85546875" style="1" bestFit="1" customWidth="1"/>
    <col min="3" max="3" width="16.140625" style="1" customWidth="1"/>
    <col min="4" max="4" width="25.42578125" style="1" bestFit="1" customWidth="1"/>
    <col min="5" max="5" width="14.5703125" style="1" customWidth="1"/>
    <col min="6" max="6" width="13.5703125" style="1" bestFit="1" customWidth="1"/>
    <col min="7" max="7" width="15.7109375" style="1" bestFit="1" customWidth="1"/>
    <col min="8" max="8" width="17.42578125" style="1" customWidth="1"/>
    <col min="9" max="9" width="29.140625" style="1" customWidth="1"/>
    <col min="10" max="16384" width="11" style="1"/>
  </cols>
  <sheetData>
    <row r="1" spans="1:10" ht="15" customHeight="1">
      <c r="G1" s="83" t="s">
        <v>76</v>
      </c>
      <c r="H1" s="83"/>
    </row>
    <row r="2" spans="1:10" ht="35.25" customHeight="1">
      <c r="A2" s="82" t="s">
        <v>3</v>
      </c>
      <c r="B2" s="82" t="s">
        <v>81</v>
      </c>
      <c r="C2" s="82" t="s">
        <v>79</v>
      </c>
      <c r="D2" s="84" t="s">
        <v>73</v>
      </c>
      <c r="E2" s="84" t="s">
        <v>77</v>
      </c>
      <c r="F2" s="84" t="s">
        <v>78</v>
      </c>
      <c r="G2" s="85" t="s">
        <v>82</v>
      </c>
      <c r="H2" s="85" t="s">
        <v>80</v>
      </c>
    </row>
    <row r="3" spans="1:10" ht="13.5" customHeight="1">
      <c r="A3" s="4" t="s">
        <v>7</v>
      </c>
      <c r="B3" s="5">
        <v>1932</v>
      </c>
      <c r="C3" s="49">
        <v>3187800</v>
      </c>
      <c r="D3" s="6">
        <f>+Tabla1[[#This Row],[Participantes por provincia]]/$B$36</f>
        <v>1.7368477830918046E-2</v>
      </c>
      <c r="E3" s="16">
        <f>+$B$35*Tabla1[[#This Row],[Porcentaje por provincia]]</f>
        <v>121.23197525980797</v>
      </c>
      <c r="F3" s="17">
        <f>+$C$35*Tabla1[[#This Row],[Porcentaje por provincia]]</f>
        <v>200032.75917868313</v>
      </c>
      <c r="G3" s="16">
        <f>+Tabla1[[#This Row],[Participantes por provincia]]+Tabla1[[#This Row],[Participantes NP ]]</f>
        <v>2053.2319752598078</v>
      </c>
      <c r="H3" s="17">
        <f>+Tabla1[[#This Row],[Monto Asignado]]+Tabla1[[#This Row],[Monto NP]]</f>
        <v>3387832.7591786832</v>
      </c>
      <c r="I3" s="57"/>
      <c r="J3" s="58"/>
    </row>
    <row r="4" spans="1:10" ht="13.5" customHeight="1">
      <c r="A4" s="4" t="s">
        <v>9</v>
      </c>
      <c r="B4" s="5">
        <v>1398</v>
      </c>
      <c r="C4" s="49">
        <v>2306700</v>
      </c>
      <c r="D4" s="6">
        <f>+Tabla1[[#This Row],[Participantes por provincia]]/$B$36</f>
        <v>1.2567873709950016E-2</v>
      </c>
      <c r="E4" s="5">
        <f>+$B$35*Tabla1[[#This Row],[Porcentaje por provincia]]</f>
        <v>87.723758495451108</v>
      </c>
      <c r="F4" s="17">
        <f>+$C$35*Tabla1[[#This Row],[Porcentaje por provincia]]</f>
        <v>144744.20151749434</v>
      </c>
      <c r="G4" s="16">
        <f>+Tabla1[[#This Row],[Participantes por provincia]]+Tabla1[[#This Row],[Participantes NP ]]</f>
        <v>1485.7237584954512</v>
      </c>
      <c r="H4" s="17">
        <f>+Tabla1[[#This Row],[Monto Asignado]]+Tabla1[[#This Row],[Monto NP]]</f>
        <v>2451444.2015174944</v>
      </c>
      <c r="I4" s="57"/>
      <c r="J4" s="58"/>
    </row>
    <row r="5" spans="1:10" ht="13.5" customHeight="1">
      <c r="A5" s="4" t="s">
        <v>11</v>
      </c>
      <c r="B5" s="5">
        <v>1816</v>
      </c>
      <c r="C5" s="49">
        <v>2996400</v>
      </c>
      <c r="D5" s="6">
        <f>+Tabla1[[#This Row],[Participantes por provincia]]/$B$36</f>
        <v>1.6325649969434357E-2</v>
      </c>
      <c r="E5" s="16">
        <f>+$B$35*Tabla1[[#This Row],[Porcentaje por provincia]]</f>
        <v>113.95303678665181</v>
      </c>
      <c r="F5" s="17">
        <f>+$C$35*Tabla1[[#This Row],[Porcentaje por provincia]]</f>
        <v>188022.51069797549</v>
      </c>
      <c r="G5" s="16">
        <f>+Tabla1[[#This Row],[Participantes por provincia]]+Tabla1[[#This Row],[Participantes NP ]]</f>
        <v>1929.9530367866519</v>
      </c>
      <c r="H5" s="17">
        <f>+Tabla1[[#This Row],[Monto Asignado]]+Tabla1[[#This Row],[Monto NP]]</f>
        <v>3184422.5106979753</v>
      </c>
      <c r="I5" s="57"/>
      <c r="J5" s="58"/>
    </row>
    <row r="6" spans="1:10" ht="13.5" customHeight="1">
      <c r="A6" s="4" t="s">
        <v>13</v>
      </c>
      <c r="B6" s="5">
        <v>597</v>
      </c>
      <c r="C6" s="49">
        <v>985050</v>
      </c>
      <c r="D6" s="6">
        <f>+Tabla1[[#This Row],[Participantes por provincia]]/$B$36</f>
        <v>5.3669675284979679E-3</v>
      </c>
      <c r="E6" s="16">
        <f>+$B$35*Tabla1[[#This Row],[Porcentaje por provincia]]</f>
        <v>37.461433348915818</v>
      </c>
      <c r="F6" s="17">
        <f>+$C$35*Tabla1[[#This Row],[Porcentaje por provincia]]</f>
        <v>61811.365025711093</v>
      </c>
      <c r="G6" s="16">
        <f>+Tabla1[[#This Row],[Participantes por provincia]]+Tabla1[[#This Row],[Participantes NP ]]</f>
        <v>634.46143334891576</v>
      </c>
      <c r="H6" s="17">
        <f>+Tabla1[[#This Row],[Monto Asignado]]+Tabla1[[#This Row],[Monto NP]]</f>
        <v>1046861.3650257111</v>
      </c>
      <c r="I6" s="57"/>
      <c r="J6" s="58"/>
    </row>
    <row r="7" spans="1:10" ht="13.5" customHeight="1">
      <c r="A7" s="4" t="s">
        <v>15</v>
      </c>
      <c r="B7" s="5">
        <v>15088</v>
      </c>
      <c r="C7" s="49">
        <v>24895200</v>
      </c>
      <c r="D7" s="6">
        <f>+Tabla1[[#This Row],[Participantes por provincia]]/$B$36</f>
        <v>0.13563954115574095</v>
      </c>
      <c r="E7" s="16">
        <f>+$B$35*Tabla1[[#This Row],[Porcentaje por provincia]]</f>
        <v>946.76399726707189</v>
      </c>
      <c r="F7" s="17">
        <f>+$C$35*Tabla1[[#This Row],[Porcentaje por provincia]]</f>
        <v>1562160.5954906684</v>
      </c>
      <c r="G7" s="16">
        <f>+Tabla1[[#This Row],[Participantes por provincia]]+Tabla1[[#This Row],[Participantes NP ]]</f>
        <v>16034.763997267071</v>
      </c>
      <c r="H7" s="17">
        <f>+Tabla1[[#This Row],[Monto Asignado]]+Tabla1[[#This Row],[Monto NP]]</f>
        <v>26457360.595490668</v>
      </c>
      <c r="I7" s="57"/>
      <c r="J7" s="58"/>
    </row>
    <row r="8" spans="1:10" ht="13.5" customHeight="1">
      <c r="A8" s="4" t="s">
        <v>17</v>
      </c>
      <c r="B8" s="5">
        <v>3397</v>
      </c>
      <c r="C8" s="49">
        <v>5605050</v>
      </c>
      <c r="D8" s="6">
        <f>+Tabla1[[#This Row],[Participantes por provincia]]/$B$36</f>
        <v>3.0538674529828475E-2</v>
      </c>
      <c r="E8" s="16">
        <f>+$B$35*Tabla1[[#This Row],[Porcentaje por provincia]]</f>
        <v>213.15994821820274</v>
      </c>
      <c r="F8" s="17">
        <f>+$C$35*Tabla1[[#This Row],[Porcentaje por provincia]]</f>
        <v>351713.91456003452</v>
      </c>
      <c r="G8" s="16">
        <f>+Tabla1[[#This Row],[Participantes por provincia]]+Tabla1[[#This Row],[Participantes NP ]]</f>
        <v>3610.1599482182028</v>
      </c>
      <c r="H8" s="17">
        <f>+Tabla1[[#This Row],[Monto Asignado]]+Tabla1[[#This Row],[Monto NP]]</f>
        <v>5956763.9145600349</v>
      </c>
      <c r="I8" s="57"/>
      <c r="J8" s="58"/>
    </row>
    <row r="9" spans="1:10" ht="13.5" customHeight="1">
      <c r="A9" s="4" t="s">
        <v>19</v>
      </c>
      <c r="B9" s="5">
        <v>783</v>
      </c>
      <c r="C9" s="49">
        <v>1291950</v>
      </c>
      <c r="D9" s="6">
        <f>+Tabla1[[#This Row],[Participantes por provincia]]/$B$36</f>
        <v>7.0390880650149229E-3</v>
      </c>
      <c r="E9" s="16">
        <f>+$B$35*Tabla1[[#This Row],[Porcentaje por provincia]]</f>
        <v>49.132834693804163</v>
      </c>
      <c r="F9" s="17">
        <f>+$C$35*Tabla1[[#This Row],[Porcentaje por provincia]]</f>
        <v>81069.17724477686</v>
      </c>
      <c r="G9" s="16">
        <f>+Tabla1[[#This Row],[Participantes por provincia]]+Tabla1[[#This Row],[Participantes NP ]]</f>
        <v>832.13283469380417</v>
      </c>
      <c r="H9" s="17">
        <f>+Tabla1[[#This Row],[Monto Asignado]]+Tabla1[[#This Row],[Monto NP]]</f>
        <v>1373019.1772447769</v>
      </c>
      <c r="I9" s="57"/>
      <c r="J9" s="58"/>
    </row>
    <row r="10" spans="1:10" ht="13.5" customHeight="1">
      <c r="A10" s="4" t="s">
        <v>21</v>
      </c>
      <c r="B10" s="5">
        <v>312</v>
      </c>
      <c r="C10" s="49">
        <v>514800</v>
      </c>
      <c r="D10" s="6">
        <f>+Tabla1[[#This Row],[Participantes por provincia]]/$B$36</f>
        <v>2.8048473515768276E-3</v>
      </c>
      <c r="E10" s="16">
        <f>+$B$35*Tabla1[[#This Row],[Porcentaje por provincia]]</f>
        <v>19.577834514006256</v>
      </c>
      <c r="F10" s="17">
        <f>+$C$35*Tabla1[[#This Row],[Porcentaje por provincia]]</f>
        <v>32303.426948110322</v>
      </c>
      <c r="G10" s="16">
        <f>+Tabla1[[#This Row],[Participantes por provincia]]+Tabla1[[#This Row],[Participantes NP ]]</f>
        <v>331.57783451400627</v>
      </c>
      <c r="H10" s="17">
        <f>+Tabla1[[#This Row],[Monto Asignado]]+Tabla1[[#This Row],[Monto NP]]</f>
        <v>547103.42694811034</v>
      </c>
      <c r="I10" s="57"/>
      <c r="J10" s="58"/>
    </row>
    <row r="11" spans="1:10" ht="13.5" customHeight="1">
      <c r="A11" s="4" t="s">
        <v>23</v>
      </c>
      <c r="B11" s="5">
        <v>2248</v>
      </c>
      <c r="C11" s="49">
        <v>3709200</v>
      </c>
      <c r="D11" s="6">
        <f>+Tabla1[[#This Row],[Participantes por provincia]]/$B$36</f>
        <v>2.0209284763925348E-2</v>
      </c>
      <c r="E11" s="16">
        <f>+$B$35*Tabla1[[#This Row],[Porcentaje por provincia]]</f>
        <v>141.06080765219892</v>
      </c>
      <c r="F11" s="17">
        <f>+$C$35*Tabla1[[#This Row],[Porcentaje por provincia]]</f>
        <v>232750.33262612822</v>
      </c>
      <c r="G11" s="16">
        <f>+Tabla1[[#This Row],[Participantes por provincia]]+Tabla1[[#This Row],[Participantes NP ]]</f>
        <v>2389.0608076521989</v>
      </c>
      <c r="H11" s="17">
        <f>+Tabla1[[#This Row],[Monto Asignado]]+Tabla1[[#This Row],[Monto NP]]</f>
        <v>3941950.3326261281</v>
      </c>
      <c r="I11" s="57"/>
      <c r="J11" s="58"/>
    </row>
    <row r="12" spans="1:10" ht="13.5" customHeight="1">
      <c r="A12" s="4" t="s">
        <v>25</v>
      </c>
      <c r="B12" s="5">
        <v>1051</v>
      </c>
      <c r="C12" s="49">
        <v>1734150</v>
      </c>
      <c r="D12" s="6">
        <f>+Tabla1[[#This Row],[Participantes por provincia]]/$B$36</f>
        <v>9.4483800208565571E-3</v>
      </c>
      <c r="E12" s="16">
        <f>+$B$35*Tabla1[[#This Row],[Porcentaje por provincia]]</f>
        <v>65.94969254557877</v>
      </c>
      <c r="F12" s="17">
        <f>+$C$35*Tabla1[[#This Row],[Porcentaje por provincia]]</f>
        <v>108816.99270020497</v>
      </c>
      <c r="G12" s="16">
        <f>+Tabla1[[#This Row],[Participantes por provincia]]+Tabla1[[#This Row],[Participantes NP ]]</f>
        <v>1116.9496925455787</v>
      </c>
      <c r="H12" s="17">
        <f>+Tabla1[[#This Row],[Monto Asignado]]+Tabla1[[#This Row],[Monto NP]]</f>
        <v>1842966.992700205</v>
      </c>
      <c r="I12" s="57"/>
      <c r="J12" s="58"/>
    </row>
    <row r="13" spans="1:10" ht="13.5" customHeight="1">
      <c r="A13" s="4" t="s">
        <v>27</v>
      </c>
      <c r="B13" s="5">
        <v>831</v>
      </c>
      <c r="C13" s="49">
        <v>1371150</v>
      </c>
      <c r="D13" s="6">
        <f>+Tabla1[[#This Row],[Participantes por provincia]]/$B$36</f>
        <v>7.470603042180589E-3</v>
      </c>
      <c r="E13" s="16">
        <f>+$B$35*Tabla1[[#This Row],[Porcentaje por provincia]]</f>
        <v>52.144809234420514</v>
      </c>
      <c r="F13" s="17">
        <f>+$C$35*Tabla1[[#This Row],[Porcentaje por provincia]]</f>
        <v>86038.935236793841</v>
      </c>
      <c r="G13" s="16">
        <f>+Tabla1[[#This Row],[Participantes por provincia]]+Tabla1[[#This Row],[Participantes NP ]]</f>
        <v>883.14480923442056</v>
      </c>
      <c r="H13" s="17">
        <f>+Tabla1[[#This Row],[Monto Asignado]]+Tabla1[[#This Row],[Monto NP]]</f>
        <v>1457188.9352367939</v>
      </c>
      <c r="I13" s="57"/>
      <c r="J13" s="58"/>
    </row>
    <row r="14" spans="1:10" ht="13.5" customHeight="1">
      <c r="A14" s="4" t="s">
        <v>29</v>
      </c>
      <c r="B14" s="5">
        <v>720</v>
      </c>
      <c r="C14" s="49">
        <v>1188000</v>
      </c>
      <c r="D14" s="6">
        <f>+Tabla1[[#This Row],[Participantes por provincia]]/$B$36</f>
        <v>6.4727246574849866E-3</v>
      </c>
      <c r="E14" s="16">
        <f>+$B$35*Tabla1[[#This Row],[Porcentaje por provincia]]</f>
        <v>45.179618109245204</v>
      </c>
      <c r="F14" s="17">
        <f>+$C$35*Tabla1[[#This Row],[Porcentaje por provincia]]</f>
        <v>74546.369880254584</v>
      </c>
      <c r="G14" s="16">
        <f>+Tabla1[[#This Row],[Participantes por provincia]]+Tabla1[[#This Row],[Participantes NP ]]</f>
        <v>765.17961810924521</v>
      </c>
      <c r="H14" s="17">
        <f>+Tabla1[[#This Row],[Monto Asignado]]+Tabla1[[#This Row],[Monto NP]]</f>
        <v>1262546.3698802546</v>
      </c>
      <c r="I14" s="57"/>
      <c r="J14" s="58"/>
    </row>
    <row r="15" spans="1:10" ht="13.5" customHeight="1">
      <c r="A15" s="4" t="s">
        <v>31</v>
      </c>
      <c r="B15" s="5">
        <v>3445</v>
      </c>
      <c r="C15" s="49">
        <v>5684250</v>
      </c>
      <c r="D15" s="6">
        <f>+Tabla1[[#This Row],[Participantes por provincia]]/$B$36</f>
        <v>3.097018950699414E-2</v>
      </c>
      <c r="E15" s="16">
        <f>+$B$35*Tabla1[[#This Row],[Porcentaje por provincia]]</f>
        <v>216.17192275881911</v>
      </c>
      <c r="F15" s="17">
        <f>+$C$35*Tabla1[[#This Row],[Porcentaje por provincia]]</f>
        <v>356683.67255205149</v>
      </c>
      <c r="G15" s="16">
        <f>+Tabla1[[#This Row],[Participantes por provincia]]+Tabla1[[#This Row],[Participantes NP ]]</f>
        <v>3661.1719227588192</v>
      </c>
      <c r="H15" s="17">
        <f>+Tabla1[[#This Row],[Monto Asignado]]+Tabla1[[#This Row],[Monto NP]]</f>
        <v>6040933.672552051</v>
      </c>
      <c r="I15" s="57"/>
      <c r="J15" s="58"/>
    </row>
    <row r="16" spans="1:10" ht="13.5" customHeight="1">
      <c r="A16" s="4" t="s">
        <v>33</v>
      </c>
      <c r="B16" s="5">
        <v>1702</v>
      </c>
      <c r="C16" s="49">
        <v>2808300</v>
      </c>
      <c r="D16" s="6">
        <f>+Tabla1[[#This Row],[Participantes por provincia]]/$B$36</f>
        <v>1.53008018986659E-2</v>
      </c>
      <c r="E16" s="16">
        <f>+$B$35*Tabla1[[#This Row],[Porcentaje por provincia]]</f>
        <v>106.79959725268797</v>
      </c>
      <c r="F16" s="17">
        <f>+$C$35*Tabla1[[#This Row],[Porcentaje por provincia]]</f>
        <v>176219.33546693515</v>
      </c>
      <c r="G16" s="16">
        <f>+Tabla1[[#This Row],[Participantes por provincia]]+Tabla1[[#This Row],[Participantes NP ]]</f>
        <v>1808.799597252688</v>
      </c>
      <c r="H16" s="17">
        <f>+Tabla1[[#This Row],[Monto Asignado]]+Tabla1[[#This Row],[Monto NP]]</f>
        <v>2984519.3354669353</v>
      </c>
      <c r="I16" s="57"/>
      <c r="J16" s="58"/>
    </row>
    <row r="17" spans="1:10" ht="13.5" customHeight="1">
      <c r="A17" s="4" t="s">
        <v>35</v>
      </c>
      <c r="B17" s="5">
        <v>4075</v>
      </c>
      <c r="C17" s="49">
        <v>6723750</v>
      </c>
      <c r="D17" s="6">
        <f>+Tabla1[[#This Row],[Participantes por provincia]]/$B$36</f>
        <v>3.6633823582293501E-2</v>
      </c>
      <c r="E17" s="16">
        <f>+$B$35*Tabla1[[#This Row],[Porcentaje por provincia]]</f>
        <v>255.70408860440864</v>
      </c>
      <c r="F17" s="17">
        <f>+$C$35*Tabla1[[#This Row],[Porcentaje por provincia]]</f>
        <v>421911.74619727425</v>
      </c>
      <c r="G17" s="16">
        <f>+Tabla1[[#This Row],[Participantes por provincia]]+Tabla1[[#This Row],[Participantes NP ]]</f>
        <v>4330.7040886044088</v>
      </c>
      <c r="H17" s="17">
        <f>+Tabla1[[#This Row],[Monto Asignado]]+Tabla1[[#This Row],[Monto NP]]</f>
        <v>7145661.746197274</v>
      </c>
      <c r="I17" s="57"/>
      <c r="J17" s="58"/>
    </row>
    <row r="18" spans="1:10" ht="13.5" customHeight="1">
      <c r="A18" s="4" t="s">
        <v>37</v>
      </c>
      <c r="B18" s="5">
        <v>1587</v>
      </c>
      <c r="C18" s="49">
        <v>2618550</v>
      </c>
      <c r="D18" s="6">
        <f>+Tabla1[[#This Row],[Participantes por provincia]]/$B$36</f>
        <v>1.4266963932539825E-2</v>
      </c>
      <c r="E18" s="16">
        <f>+$B$35*Tabla1[[#This Row],[Porcentaje por provincia]]</f>
        <v>99.583408249127984</v>
      </c>
      <c r="F18" s="17">
        <f>+$C$35*Tabla1[[#This Row],[Porcentaje por provincia]]</f>
        <v>164312.62361106116</v>
      </c>
      <c r="G18" s="16">
        <f>+Tabla1[[#This Row],[Participantes por provincia]]+Tabla1[[#This Row],[Participantes NP ]]</f>
        <v>1686.5834082491281</v>
      </c>
      <c r="H18" s="17">
        <f>+Tabla1[[#This Row],[Monto Asignado]]+Tabla1[[#This Row],[Monto NP]]</f>
        <v>2782862.6236110614</v>
      </c>
      <c r="I18" s="57"/>
      <c r="J18" s="58"/>
    </row>
    <row r="19" spans="1:10" ht="13.5" customHeight="1">
      <c r="A19" s="4" t="s">
        <v>39</v>
      </c>
      <c r="B19" s="5">
        <v>1656</v>
      </c>
      <c r="C19" s="49">
        <v>2732400</v>
      </c>
      <c r="D19" s="6">
        <f>+Tabla1[[#This Row],[Participantes por provincia]]/$B$36</f>
        <v>1.488726671221547E-2</v>
      </c>
      <c r="E19" s="16">
        <f>+$B$35*Tabla1[[#This Row],[Porcentaje por provincia]]</f>
        <v>103.91312165126398</v>
      </c>
      <c r="F19" s="17">
        <f>+$C$35*Tabla1[[#This Row],[Porcentaje por provincia]]</f>
        <v>171456.65072458558</v>
      </c>
      <c r="G19" s="16">
        <f>+Tabla1[[#This Row],[Participantes por provincia]]+Tabla1[[#This Row],[Participantes NP ]]</f>
        <v>1759.913121651264</v>
      </c>
      <c r="H19" s="17">
        <f>+Tabla1[[#This Row],[Monto Asignado]]+Tabla1[[#This Row],[Monto NP]]</f>
        <v>2903856.6507245856</v>
      </c>
      <c r="I19" s="57"/>
      <c r="J19" s="58"/>
    </row>
    <row r="20" spans="1:10" ht="13.5" customHeight="1">
      <c r="A20" s="4" t="s">
        <v>41</v>
      </c>
      <c r="B20" s="5">
        <v>1280</v>
      </c>
      <c r="C20" s="49">
        <v>2112000</v>
      </c>
      <c r="D20" s="6">
        <f>+Tabla1[[#This Row],[Participantes por provincia]]/$B$36</f>
        <v>1.1507066057751088E-2</v>
      </c>
      <c r="E20" s="16">
        <f>+$B$35*Tabla1[[#This Row],[Porcentaje por provincia]]</f>
        <v>80.319321083102594</v>
      </c>
      <c r="F20" s="17">
        <f>+$C$35*Tabla1[[#This Row],[Porcentaje por provincia]]</f>
        <v>132526.87978711928</v>
      </c>
      <c r="G20" s="16">
        <f>+Tabla1[[#This Row],[Participantes por provincia]]+Tabla1[[#This Row],[Participantes NP ]]</f>
        <v>1360.3193210831025</v>
      </c>
      <c r="H20" s="17">
        <f>+Tabla1[[#This Row],[Monto Asignado]]+Tabla1[[#This Row],[Monto NP]]</f>
        <v>2244526.8797871191</v>
      </c>
      <c r="I20" s="57"/>
      <c r="J20" s="58"/>
    </row>
    <row r="21" spans="1:10" ht="13.5" customHeight="1">
      <c r="A21" s="4" t="s">
        <v>43</v>
      </c>
      <c r="B21" s="5">
        <v>2078</v>
      </c>
      <c r="C21" s="49">
        <v>3428700</v>
      </c>
      <c r="D21" s="6">
        <f>+Tabla1[[#This Row],[Participantes por provincia]]/$B$36</f>
        <v>1.8681002553130283E-2</v>
      </c>
      <c r="E21" s="16">
        <f>+$B$35*Tabla1[[#This Row],[Porcentaje por provincia]]</f>
        <v>130.39339782084937</v>
      </c>
      <c r="F21" s="17">
        <f>+$C$35*Tabla1[[#This Row],[Porcentaje por provincia]]</f>
        <v>215149.10640440148</v>
      </c>
      <c r="G21" s="16">
        <f>+Tabla1[[#This Row],[Participantes por provincia]]+Tabla1[[#This Row],[Participantes NP ]]</f>
        <v>2208.3933978208493</v>
      </c>
      <c r="H21" s="17">
        <f>+Tabla1[[#This Row],[Monto Asignado]]+Tabla1[[#This Row],[Monto NP]]</f>
        <v>3643849.1064044014</v>
      </c>
      <c r="I21" s="57"/>
      <c r="J21" s="58"/>
    </row>
    <row r="22" spans="1:10" ht="13.5" customHeight="1">
      <c r="A22" s="4" t="s">
        <v>45</v>
      </c>
      <c r="B22" s="5">
        <v>205</v>
      </c>
      <c r="C22" s="49">
        <v>338250</v>
      </c>
      <c r="D22" s="6">
        <f>+Tabla1[[#This Row],[Participantes por provincia]]/$B$36</f>
        <v>1.8429285483116977E-3</v>
      </c>
      <c r="E22" s="16">
        <f>+$B$35*Tabla1[[#This Row],[Porcentaje por provincia]]</f>
        <v>12.86364126721565</v>
      </c>
      <c r="F22" s="17">
        <f>+$C$35*Tabla1[[#This Row],[Porcentaje por provincia]]</f>
        <v>21225.008090905823</v>
      </c>
      <c r="G22" s="16">
        <f>+Tabla1[[#This Row],[Participantes por provincia]]+Tabla1[[#This Row],[Participantes NP ]]</f>
        <v>217.86364126721566</v>
      </c>
      <c r="H22" s="17">
        <f>+Tabla1[[#This Row],[Monto Asignado]]+Tabla1[[#This Row],[Monto NP]]</f>
        <v>359475.00809090585</v>
      </c>
      <c r="I22" s="57"/>
      <c r="J22" s="58"/>
    </row>
    <row r="23" spans="1:10" ht="13.5" customHeight="1">
      <c r="A23" s="4" t="s">
        <v>47</v>
      </c>
      <c r="B23" s="5">
        <v>1989</v>
      </c>
      <c r="C23" s="49">
        <v>3281850</v>
      </c>
      <c r="D23" s="6">
        <f>+Tabla1[[#This Row],[Participantes por provincia]]/$B$36</f>
        <v>1.7880901866302278E-2</v>
      </c>
      <c r="E23" s="16">
        <f>+$B$35*Tabla1[[#This Row],[Porcentaje por provincia]]</f>
        <v>124.80869502678989</v>
      </c>
      <c r="F23" s="17">
        <f>+$C$35*Tabla1[[#This Row],[Porcentaje por provincia]]</f>
        <v>205934.34679420333</v>
      </c>
      <c r="G23" s="16">
        <f>+Tabla1[[#This Row],[Participantes por provincia]]+Tabla1[[#This Row],[Participantes NP ]]</f>
        <v>2113.8086950267898</v>
      </c>
      <c r="H23" s="17">
        <f>+Tabla1[[#This Row],[Monto Asignado]]+Tabla1[[#This Row],[Monto NP]]</f>
        <v>3487784.3467942034</v>
      </c>
      <c r="I23" s="57"/>
      <c r="J23" s="58"/>
    </row>
    <row r="24" spans="1:10" ht="13.5" customHeight="1">
      <c r="A24" s="4" t="s">
        <v>49</v>
      </c>
      <c r="B24" s="5">
        <v>4376</v>
      </c>
      <c r="C24" s="49">
        <v>7220400</v>
      </c>
      <c r="D24" s="6">
        <f>+Tabla1[[#This Row],[Participantes por provincia]]/$B$36</f>
        <v>3.9339782084936534E-2</v>
      </c>
      <c r="E24" s="16">
        <f>+$B$35*Tabla1[[#This Row],[Porcentaje por provincia]]</f>
        <v>274.59167895285702</v>
      </c>
      <c r="F24" s="17">
        <f>+$C$35*Tabla1[[#This Row],[Porcentaje por provincia]]</f>
        <v>453076.27027221408</v>
      </c>
      <c r="G24" s="16">
        <f>+Tabla1[[#This Row],[Participantes por provincia]]+Tabla1[[#This Row],[Participantes NP ]]</f>
        <v>4650.5916789528574</v>
      </c>
      <c r="H24" s="17">
        <f>+Tabla1[[#This Row],[Monto Asignado]]+Tabla1[[#This Row],[Monto NP]]</f>
        <v>7673476.270272214</v>
      </c>
      <c r="I24" s="57"/>
      <c r="J24" s="58"/>
    </row>
    <row r="25" spans="1:10" ht="13.5" customHeight="1">
      <c r="A25" s="4" t="s">
        <v>51</v>
      </c>
      <c r="B25" s="5">
        <v>1540</v>
      </c>
      <c r="C25" s="49">
        <v>2541000</v>
      </c>
      <c r="D25" s="6">
        <f>+Tabla1[[#This Row],[Participantes por provincia]]/$B$36</f>
        <v>1.3844438850731777E-2</v>
      </c>
      <c r="E25" s="16">
        <f>+$B$35*Tabla1[[#This Row],[Porcentaje por provincia]]</f>
        <v>96.634183178107804</v>
      </c>
      <c r="F25" s="17">
        <f>+$C$35*Tabla1[[#This Row],[Porcentaje por provincia]]</f>
        <v>159446.40224387788</v>
      </c>
      <c r="G25" s="16">
        <f>+Tabla1[[#This Row],[Participantes por provincia]]+Tabla1[[#This Row],[Participantes NP ]]</f>
        <v>1636.6341831781078</v>
      </c>
      <c r="H25" s="17">
        <f>+Tabla1[[#This Row],[Monto Asignado]]+Tabla1[[#This Row],[Monto NP]]</f>
        <v>2700446.4022438778</v>
      </c>
      <c r="I25" s="57"/>
      <c r="J25" s="58"/>
    </row>
    <row r="26" spans="1:10" ht="13.5" customHeight="1">
      <c r="A26" s="4" t="s">
        <v>53</v>
      </c>
      <c r="B26" s="5">
        <v>6575</v>
      </c>
      <c r="C26" s="49">
        <v>10848750</v>
      </c>
      <c r="D26" s="6">
        <f>+Tabla1[[#This Row],[Participantes por provincia]]/$B$36</f>
        <v>5.9108561976338597E-2</v>
      </c>
      <c r="E26" s="16">
        <f>+$B$35*Tabla1[[#This Row],[Porcentaje por provincia]]</f>
        <v>412.57776259484342</v>
      </c>
      <c r="F26" s="17">
        <f>+$C$35*Tabla1[[#This Row],[Porcentaje por provincia]]</f>
        <v>680753.30828149163</v>
      </c>
      <c r="G26" s="16">
        <f>+Tabla1[[#This Row],[Participantes por provincia]]+Tabla1[[#This Row],[Participantes NP ]]</f>
        <v>6987.5777625948431</v>
      </c>
      <c r="H26" s="17">
        <f>+Tabla1[[#This Row],[Monto Asignado]]+Tabla1[[#This Row],[Monto NP]]</f>
        <v>11529503.308281492</v>
      </c>
      <c r="I26" s="57"/>
      <c r="J26" s="58"/>
    </row>
    <row r="27" spans="1:10" ht="13.5" customHeight="1">
      <c r="A27" s="4" t="s">
        <v>55</v>
      </c>
      <c r="B27" s="5">
        <v>527</v>
      </c>
      <c r="C27" s="49">
        <v>869550</v>
      </c>
      <c r="D27" s="6">
        <f>+Tabla1[[#This Row],[Participantes por provincia]]/$B$36</f>
        <v>4.7376748534647059E-3</v>
      </c>
      <c r="E27" s="16">
        <f>+$B$35*Tabla1[[#This Row],[Porcentaje por provincia]]</f>
        <v>33.068970477183647</v>
      </c>
      <c r="F27" s="17">
        <f>+$C$35*Tabla1[[#This Row],[Porcentaje por provincia]]</f>
        <v>54563.801287353017</v>
      </c>
      <c r="G27" s="16">
        <f>+Tabla1[[#This Row],[Participantes por provincia]]+Tabla1[[#This Row],[Participantes NP ]]</f>
        <v>560.0689704771836</v>
      </c>
      <c r="H27" s="17">
        <f>+Tabla1[[#This Row],[Monto Asignado]]+Tabla1[[#This Row],[Monto NP]]</f>
        <v>924113.80128735304</v>
      </c>
      <c r="I27" s="57"/>
      <c r="J27" s="58"/>
    </row>
    <row r="28" spans="1:10" ht="13.5" customHeight="1">
      <c r="A28" s="4" t="s">
        <v>57</v>
      </c>
      <c r="B28" s="5">
        <v>2634</v>
      </c>
      <c r="C28" s="49">
        <v>4346100</v>
      </c>
      <c r="D28" s="6">
        <f>+Tabla1[[#This Row],[Participantes por provincia]]/$B$36</f>
        <v>2.3679384371965911E-2</v>
      </c>
      <c r="E28" s="16">
        <f>+$B$35*Tabla1[[#This Row],[Porcentaje por provincia]]</f>
        <v>165.28210291632206</v>
      </c>
      <c r="F28" s="17">
        <f>+$C$35*Tabla1[[#This Row],[Porcentaje por provincia]]</f>
        <v>272715.46981193137</v>
      </c>
      <c r="G28" s="16">
        <f>+Tabla1[[#This Row],[Participantes por provincia]]+Tabla1[[#This Row],[Participantes NP ]]</f>
        <v>2799.2821029163219</v>
      </c>
      <c r="H28" s="17">
        <f>+Tabla1[[#This Row],[Monto Asignado]]+Tabla1[[#This Row],[Monto NP]]</f>
        <v>4618815.4698119313</v>
      </c>
      <c r="I28" s="57"/>
      <c r="J28" s="58"/>
    </row>
    <row r="29" spans="1:10" ht="13.5" customHeight="1">
      <c r="A29" s="4" t="s">
        <v>59</v>
      </c>
      <c r="B29" s="5">
        <v>2693</v>
      </c>
      <c r="C29" s="49">
        <v>4443450</v>
      </c>
      <c r="D29" s="6">
        <f>+Tabla1[[#This Row],[Participantes por provincia]]/$B$36</f>
        <v>2.4209788198065376E-2</v>
      </c>
      <c r="E29" s="16">
        <f>+$B$35*Tabla1[[#This Row],[Porcentaje por provincia]]</f>
        <v>168.98432162249634</v>
      </c>
      <c r="F29" s="17">
        <f>+$C$35*Tabla1[[#This Row],[Porcentaje por provincia]]</f>
        <v>278824.13067711896</v>
      </c>
      <c r="G29" s="16">
        <f>+Tabla1[[#This Row],[Participantes por provincia]]+Tabla1[[#This Row],[Participantes NP ]]</f>
        <v>2861.9843216224963</v>
      </c>
      <c r="H29" s="17">
        <f>+Tabla1[[#This Row],[Monto Asignado]]+Tabla1[[#This Row],[Monto NP]]</f>
        <v>4722274.1306771189</v>
      </c>
      <c r="I29" s="57"/>
      <c r="J29" s="58"/>
    </row>
    <row r="30" spans="1:10" ht="13.5" customHeight="1">
      <c r="A30" s="4" t="s">
        <v>61</v>
      </c>
      <c r="B30" s="5">
        <v>1484</v>
      </c>
      <c r="C30" s="49">
        <v>2448600</v>
      </c>
      <c r="D30" s="6">
        <f>+Tabla1[[#This Row],[Participantes por provincia]]/$B$36</f>
        <v>1.3341004710705167E-2</v>
      </c>
      <c r="E30" s="16">
        <f>+$B$35*Tabla1[[#This Row],[Porcentaje por provincia]]</f>
        <v>93.120212880722065</v>
      </c>
      <c r="F30" s="17">
        <f>+$C$35*Tabla1[[#This Row],[Porcentaje por provincia]]</f>
        <v>153648.35125319142</v>
      </c>
      <c r="G30" s="16">
        <f>+Tabla1[[#This Row],[Participantes por provincia]]+Tabla1[[#This Row],[Participantes NP ]]</f>
        <v>1577.120212880722</v>
      </c>
      <c r="H30" s="17">
        <f>+Tabla1[[#This Row],[Monto Asignado]]+Tabla1[[#This Row],[Monto NP]]</f>
        <v>2602248.3512531915</v>
      </c>
      <c r="I30" s="57"/>
      <c r="J30" s="58"/>
    </row>
    <row r="31" spans="1:10" ht="13.5" customHeight="1">
      <c r="A31" s="4" t="s">
        <v>63</v>
      </c>
      <c r="B31" s="5">
        <v>12179</v>
      </c>
      <c r="C31" s="49">
        <v>20095350</v>
      </c>
      <c r="D31" s="6">
        <f>+Tabla1[[#This Row],[Participantes por provincia]]/$B$36</f>
        <v>0.10948793556043007</v>
      </c>
      <c r="E31" s="16">
        <f>+$B$35*Tabla1[[#This Row],[Porcentaje por provincia]]</f>
        <v>764.22579021180195</v>
      </c>
      <c r="F31" s="17">
        <f>+$C$35*Tabla1[[#This Row],[Porcentaje por provincia]]</f>
        <v>1260972.5538494731</v>
      </c>
      <c r="G31" s="16">
        <f>+Tabla1[[#This Row],[Participantes por provincia]]+Tabla1[[#This Row],[Participantes NP ]]</f>
        <v>12943.225790211802</v>
      </c>
      <c r="H31" s="17">
        <f>+Tabla1[[#This Row],[Monto Asignado]]+Tabla1[[#This Row],[Monto NP]]</f>
        <v>21356322.553849474</v>
      </c>
      <c r="I31" s="57"/>
      <c r="J31" s="58"/>
    </row>
    <row r="32" spans="1:10" ht="13.5" customHeight="1">
      <c r="A32" s="4" t="s">
        <v>65</v>
      </c>
      <c r="B32" s="5">
        <v>788</v>
      </c>
      <c r="C32" s="49">
        <v>1300200</v>
      </c>
      <c r="D32" s="6">
        <f>+Tabla1[[#This Row],[Participantes por provincia]]/$B$36</f>
        <v>7.0840375418030135E-3</v>
      </c>
      <c r="E32" s="16">
        <f>+$B$35*Tabla1[[#This Row],[Porcentaje por provincia]]</f>
        <v>49.446582041785035</v>
      </c>
      <c r="F32" s="17">
        <f>+$C$35*Tabla1[[#This Row],[Porcentaje por provincia]]</f>
        <v>81586.860368945301</v>
      </c>
      <c r="G32" s="16">
        <f>+Tabla1[[#This Row],[Participantes por provincia]]+Tabla1[[#This Row],[Participantes NP ]]</f>
        <v>837.44658204178506</v>
      </c>
      <c r="H32" s="17">
        <f>+Tabla1[[#This Row],[Monto Asignado]]+Tabla1[[#This Row],[Monto NP]]</f>
        <v>1381786.8603689454</v>
      </c>
      <c r="I32" s="57"/>
      <c r="J32" s="58"/>
    </row>
    <row r="33" spans="1:10" ht="13.5" customHeight="1">
      <c r="A33" s="4" t="s">
        <v>67</v>
      </c>
      <c r="B33" s="5">
        <v>28410</v>
      </c>
      <c r="C33" s="49">
        <v>46876500</v>
      </c>
      <c r="D33" s="6">
        <f>+Tabla1[[#This Row],[Participantes por provincia]]/$B$36</f>
        <v>0.25540292710992846</v>
      </c>
      <c r="E33" s="16">
        <f>+$B$35*Tabla1[[#This Row],[Porcentaje por provincia]]</f>
        <v>1782.7124312273006</v>
      </c>
      <c r="F33" s="17">
        <f>+$C$35*Tabla1[[#This Row],[Porcentaje por provincia]]</f>
        <v>2941475.5115250461</v>
      </c>
      <c r="G33" s="16">
        <f>+Tabla1[[#This Row],[Participantes por provincia]]+Tabla1[[#This Row],[Participantes NP ]]</f>
        <v>30192.712431227301</v>
      </c>
      <c r="H33" s="17">
        <f>+Tabla1[[#This Row],[Monto Asignado]]+Tabla1[[#This Row],[Monto NP]]</f>
        <v>49817975.51152505</v>
      </c>
      <c r="I33" s="57"/>
      <c r="J33" s="58"/>
    </row>
    <row r="34" spans="1:10" ht="13.5" customHeight="1">
      <c r="A34" s="4" t="s">
        <v>69</v>
      </c>
      <c r="B34" s="5">
        <v>1840</v>
      </c>
      <c r="C34" s="49">
        <v>3036000</v>
      </c>
      <c r="D34" s="6">
        <f>+Tabla1[[#This Row],[Participantes por provincia]]/$B$36</f>
        <v>1.6541407458017188E-2</v>
      </c>
      <c r="E34" s="16">
        <f>+$B$35*Tabla1[[#This Row],[Porcentaje por provincia]]</f>
        <v>115.45902405695998</v>
      </c>
      <c r="F34" s="17">
        <f>+$C$35*Tabla1[[#This Row],[Porcentaje por provincia]]</f>
        <v>190507.38969398395</v>
      </c>
      <c r="G34" s="16">
        <f>+Tabla1[[#This Row],[Participantes por provincia]]+Tabla1[[#This Row],[Participantes NP ]]</f>
        <v>1955.4590240569601</v>
      </c>
      <c r="H34" s="17">
        <f>+Tabla1[[#This Row],[Monto Asignado]]+Tabla1[[#This Row],[Monto NP]]</f>
        <v>3226507.3896939838</v>
      </c>
      <c r="I34" s="57"/>
      <c r="J34" s="58"/>
    </row>
    <row r="35" spans="1:10" ht="13.5" customHeight="1" thickBot="1">
      <c r="A35" s="13" t="s">
        <v>70</v>
      </c>
      <c r="B35" s="14">
        <v>6980</v>
      </c>
      <c r="C35" s="50">
        <v>11517000</v>
      </c>
      <c r="D35" s="15"/>
      <c r="E35" s="18"/>
      <c r="F35" s="19"/>
      <c r="G35" s="20"/>
      <c r="H35" s="19"/>
      <c r="I35" s="57"/>
      <c r="J35" s="58"/>
    </row>
    <row r="36" spans="1:10" ht="34.5" customHeight="1">
      <c r="A36" s="87" t="s">
        <v>75</v>
      </c>
      <c r="B36" s="88">
        <f>+SUM(B3:B34)</f>
        <v>111236</v>
      </c>
      <c r="C36" s="89">
        <f>+SUM(C3:C34)</f>
        <v>183539400</v>
      </c>
      <c r="D36" s="87">
        <f>+SUM(D3:D34)</f>
        <v>1</v>
      </c>
      <c r="E36" s="90">
        <f>+$B$35*Tabla1[[#This Row],[Porcentaje por provincia]]</f>
        <v>6980</v>
      </c>
      <c r="F36" s="90">
        <f>+SUM(F3:F34)</f>
        <v>11516999.999999998</v>
      </c>
      <c r="G36" s="90"/>
      <c r="H36" s="91"/>
      <c r="I36" s="57"/>
      <c r="J36" s="58"/>
    </row>
    <row r="37" spans="1:10" ht="27" customHeight="1">
      <c r="A37" s="90" t="s">
        <v>74</v>
      </c>
      <c r="B37" s="86"/>
      <c r="C37" s="86"/>
      <c r="D37" s="86"/>
      <c r="E37" s="86"/>
      <c r="F37" s="86"/>
      <c r="G37" s="93">
        <f>+SUM(G3:G35)</f>
        <v>118216</v>
      </c>
      <c r="H37" s="94">
        <f>+SUM(H3:H35)</f>
        <v>195056400</v>
      </c>
      <c r="I37" s="95"/>
      <c r="J37" s="58"/>
    </row>
    <row r="38" spans="1:10" ht="13.5" customHeight="1">
      <c r="I38" s="57"/>
      <c r="J38" s="58"/>
    </row>
  </sheetData>
  <mergeCells count="1">
    <mergeCell ref="G1:H1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Progresando con Solidaridad - SIPS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showGridLines="0" topLeftCell="C1" workbookViewId="0">
      <selection activeCell="K12" sqref="K12"/>
    </sheetView>
  </sheetViews>
  <sheetFormatPr baseColWidth="10" defaultColWidth="11" defaultRowHeight="12.75"/>
  <cols>
    <col min="1" max="1" width="24.42578125" style="3" customWidth="1"/>
    <col min="2" max="2" width="17" style="3" customWidth="1"/>
    <col min="3" max="3" width="17.140625" style="3" customWidth="1"/>
    <col min="4" max="4" width="0.140625" style="3" customWidth="1"/>
    <col min="5" max="5" width="13.42578125" style="3" customWidth="1"/>
    <col min="6" max="6" width="15.42578125" style="3" customWidth="1"/>
    <col min="7" max="7" width="12.42578125" style="3" customWidth="1"/>
    <col min="8" max="8" width="14.140625" style="3" customWidth="1"/>
    <col min="9" max="9" width="20.5703125" style="3" customWidth="1"/>
    <col min="10" max="14" width="11" style="3"/>
    <col min="15" max="46" width="11" style="38"/>
    <col min="47" max="16384" width="11" style="3"/>
  </cols>
  <sheetData>
    <row r="1" spans="1:46" ht="24.75" customHeight="1">
      <c r="A1" s="2"/>
      <c r="B1" s="2"/>
      <c r="C1" s="2"/>
      <c r="D1" s="2"/>
      <c r="E1" s="2"/>
      <c r="F1" s="2"/>
      <c r="G1" s="2"/>
      <c r="H1" s="101" t="s">
        <v>76</v>
      </c>
      <c r="I1" s="10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31.5" customHeight="1">
      <c r="A2" s="22" t="s">
        <v>3</v>
      </c>
      <c r="B2" s="23" t="s">
        <v>4</v>
      </c>
      <c r="C2" s="102" t="s">
        <v>5</v>
      </c>
      <c r="D2" s="103"/>
      <c r="E2" s="104" t="s">
        <v>73</v>
      </c>
      <c r="F2" s="104" t="s">
        <v>77</v>
      </c>
      <c r="G2" s="104" t="s">
        <v>78</v>
      </c>
      <c r="H2" s="104" t="s">
        <v>82</v>
      </c>
      <c r="I2" s="102" t="s">
        <v>80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>
      <c r="A3" s="9" t="s">
        <v>7</v>
      </c>
      <c r="B3" s="24">
        <v>3035</v>
      </c>
      <c r="C3" s="27">
        <v>5007750</v>
      </c>
      <c r="D3" s="10"/>
      <c r="E3" s="28">
        <f>+B3/$B$36</f>
        <v>4.372379813579589E-2</v>
      </c>
      <c r="F3" s="24">
        <f>+$B$35*E3</f>
        <v>99.121850373849284</v>
      </c>
      <c r="G3" s="29">
        <f>+$C$35*E3</f>
        <v>163551.05311685131</v>
      </c>
      <c r="H3" s="24">
        <f>+B3+F3</f>
        <v>3134.1218503738492</v>
      </c>
      <c r="I3" s="29">
        <f>+C3+G3</f>
        <v>5171301.0531168515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3.5" customHeight="1">
      <c r="A4" s="7" t="s">
        <v>9</v>
      </c>
      <c r="B4" s="25">
        <v>775</v>
      </c>
      <c r="C4" s="30">
        <v>1278750</v>
      </c>
      <c r="D4" s="8"/>
      <c r="E4" s="31">
        <f t="shared" ref="E4:E34" si="0">+B4/$B$36</f>
        <v>1.1165055537147221E-2</v>
      </c>
      <c r="F4" s="25">
        <f t="shared" ref="F4:F34" si="1">+$B$35*E4</f>
        <v>25.311180902712749</v>
      </c>
      <c r="G4" s="32">
        <f t="shared" ref="G4:G34" si="2">+$C$35*E4</f>
        <v>41763.448489476039</v>
      </c>
      <c r="H4" s="25">
        <f t="shared" ref="H4:H34" si="3">+B4+F4</f>
        <v>800.31118090271275</v>
      </c>
      <c r="I4" s="32">
        <f t="shared" ref="I4:I34" si="4">+C4+G4</f>
        <v>1320513.448489476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3.5" customHeight="1">
      <c r="A5" s="9" t="s">
        <v>11</v>
      </c>
      <c r="B5" s="24">
        <v>1617</v>
      </c>
      <c r="C5" s="27">
        <v>2668050</v>
      </c>
      <c r="D5" s="10"/>
      <c r="E5" s="26">
        <f t="shared" si="0"/>
        <v>2.3295348133634909E-2</v>
      </c>
      <c r="F5" s="24">
        <f t="shared" si="1"/>
        <v>52.810554218950337</v>
      </c>
      <c r="G5" s="29">
        <f t="shared" si="2"/>
        <v>87137.414461268054</v>
      </c>
      <c r="H5" s="24">
        <f t="shared" si="3"/>
        <v>1669.8105542189503</v>
      </c>
      <c r="I5" s="29">
        <f t="shared" si="4"/>
        <v>2755187.4144612681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3.5" customHeight="1">
      <c r="A6" s="7" t="s">
        <v>13</v>
      </c>
      <c r="B6" s="25">
        <v>820</v>
      </c>
      <c r="C6" s="30">
        <v>1353000</v>
      </c>
      <c r="D6" s="8"/>
      <c r="E6" s="31">
        <f t="shared" si="0"/>
        <v>1.1813349084465446E-2</v>
      </c>
      <c r="F6" s="25">
        <f t="shared" si="1"/>
        <v>26.780862374483167</v>
      </c>
      <c r="G6" s="32">
        <f t="shared" si="2"/>
        <v>44188.422917897224</v>
      </c>
      <c r="H6" s="25">
        <f t="shared" si="3"/>
        <v>846.78086237448315</v>
      </c>
      <c r="I6" s="32">
        <f t="shared" si="4"/>
        <v>1397188.4229178971</v>
      </c>
      <c r="K6" s="3">
        <v>586</v>
      </c>
      <c r="L6" s="3">
        <v>966900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3.5" customHeight="1">
      <c r="A7" s="9" t="s">
        <v>15</v>
      </c>
      <c r="B7" s="24">
        <v>9978</v>
      </c>
      <c r="C7" s="27">
        <v>16463700</v>
      </c>
      <c r="D7" s="10"/>
      <c r="E7" s="26">
        <f t="shared" si="0"/>
        <v>0.14374828922536123</v>
      </c>
      <c r="F7" s="24">
        <f t="shared" si="1"/>
        <v>325.87737167389389</v>
      </c>
      <c r="G7" s="29">
        <f t="shared" si="2"/>
        <v>537697.66326192499</v>
      </c>
      <c r="H7" s="24">
        <f t="shared" si="3"/>
        <v>10303.877371673894</v>
      </c>
      <c r="I7" s="29">
        <f t="shared" si="4"/>
        <v>17001397.663261924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3.5" customHeight="1">
      <c r="A8" s="7" t="s">
        <v>17</v>
      </c>
      <c r="B8" s="25">
        <v>1766</v>
      </c>
      <c r="C8" s="30">
        <v>2913900</v>
      </c>
      <c r="D8" s="8"/>
      <c r="E8" s="31">
        <f t="shared" si="0"/>
        <v>2.5441920101421923E-2</v>
      </c>
      <c r="F8" s="25">
        <f t="shared" si="1"/>
        <v>57.676832869923501</v>
      </c>
      <c r="G8" s="32">
        <f t="shared" si="2"/>
        <v>95166.77423537377</v>
      </c>
      <c r="H8" s="25">
        <f t="shared" si="3"/>
        <v>1823.6768328699236</v>
      </c>
      <c r="I8" s="32">
        <f t="shared" si="4"/>
        <v>3009066.7742353738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3.5" customHeight="1">
      <c r="A9" s="9" t="s">
        <v>19</v>
      </c>
      <c r="B9" s="24">
        <v>854</v>
      </c>
      <c r="C9" s="27">
        <v>1409100</v>
      </c>
      <c r="D9" s="10"/>
      <c r="E9" s="26">
        <f t="shared" si="0"/>
        <v>1.230317087577255E-2</v>
      </c>
      <c r="F9" s="24">
        <f t="shared" si="1"/>
        <v>27.891288375376373</v>
      </c>
      <c r="G9" s="29">
        <f t="shared" si="2"/>
        <v>46020.625819371016</v>
      </c>
      <c r="H9" s="24">
        <f t="shared" si="3"/>
        <v>881.89128837537635</v>
      </c>
      <c r="I9" s="29">
        <f t="shared" si="4"/>
        <v>1455120.6258193711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3.5" customHeight="1">
      <c r="A10" s="7" t="s">
        <v>21</v>
      </c>
      <c r="B10" s="25">
        <v>357</v>
      </c>
      <c r="C10" s="30">
        <v>589050</v>
      </c>
      <c r="D10" s="8"/>
      <c r="E10" s="31">
        <f t="shared" si="0"/>
        <v>5.1431288087245902E-3</v>
      </c>
      <c r="F10" s="25">
        <f t="shared" si="1"/>
        <v>11.659473009378646</v>
      </c>
      <c r="G10" s="32">
        <f t="shared" si="2"/>
        <v>19238.130465474766</v>
      </c>
      <c r="H10" s="25">
        <f t="shared" si="3"/>
        <v>368.65947300937864</v>
      </c>
      <c r="I10" s="32">
        <f t="shared" si="4"/>
        <v>608288.13046547479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3.5" customHeight="1">
      <c r="A11" s="9" t="s">
        <v>23</v>
      </c>
      <c r="B11" s="24">
        <v>1015</v>
      </c>
      <c r="C11" s="27">
        <v>1674750</v>
      </c>
      <c r="D11" s="10"/>
      <c r="E11" s="26">
        <f t="shared" si="0"/>
        <v>1.4622621122844424E-2</v>
      </c>
      <c r="F11" s="24">
        <f t="shared" si="1"/>
        <v>33.149482085488309</v>
      </c>
      <c r="G11" s="29">
        <f t="shared" si="2"/>
        <v>54696.645441055713</v>
      </c>
      <c r="H11" s="24">
        <f t="shared" si="3"/>
        <v>1048.1494820854882</v>
      </c>
      <c r="I11" s="29">
        <f t="shared" si="4"/>
        <v>1729446.6454410558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13.5" customHeight="1">
      <c r="A12" s="7" t="s">
        <v>25</v>
      </c>
      <c r="B12" s="25">
        <v>677</v>
      </c>
      <c r="C12" s="30">
        <v>1117050</v>
      </c>
      <c r="D12" s="8"/>
      <c r="E12" s="31">
        <f t="shared" si="0"/>
        <v>9.7532162563208624E-3</v>
      </c>
      <c r="F12" s="25">
        <f t="shared" si="1"/>
        <v>22.110541253079393</v>
      </c>
      <c r="G12" s="32">
        <f t="shared" si="2"/>
        <v>36482.393067581004</v>
      </c>
      <c r="H12" s="25">
        <f t="shared" si="3"/>
        <v>699.11054125307942</v>
      </c>
      <c r="I12" s="32">
        <f t="shared" si="4"/>
        <v>1153532.3930675811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3.5" customHeight="1">
      <c r="A13" s="9" t="s">
        <v>27</v>
      </c>
      <c r="B13" s="24">
        <v>485</v>
      </c>
      <c r="C13" s="27">
        <v>800250</v>
      </c>
      <c r="D13" s="10"/>
      <c r="E13" s="26">
        <f t="shared" si="0"/>
        <v>6.9871637877630989E-3</v>
      </c>
      <c r="F13" s="24">
        <f t="shared" si="1"/>
        <v>15.839900306858945</v>
      </c>
      <c r="G13" s="29">
        <f t="shared" si="2"/>
        <v>26135.83550631726</v>
      </c>
      <c r="H13" s="24">
        <f t="shared" si="3"/>
        <v>500.83990030685896</v>
      </c>
      <c r="I13" s="29">
        <f t="shared" si="4"/>
        <v>826385.83550631721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3.5" customHeight="1">
      <c r="A14" s="7" t="s">
        <v>29</v>
      </c>
      <c r="B14" s="25">
        <v>465</v>
      </c>
      <c r="C14" s="30">
        <v>767250</v>
      </c>
      <c r="D14" s="8"/>
      <c r="E14" s="31">
        <f t="shared" si="0"/>
        <v>6.6990333222883324E-3</v>
      </c>
      <c r="F14" s="25">
        <f t="shared" si="1"/>
        <v>15.186708541627649</v>
      </c>
      <c r="G14" s="32">
        <f t="shared" si="2"/>
        <v>25058.069093685623</v>
      </c>
      <c r="H14" s="25">
        <f t="shared" si="3"/>
        <v>480.18670854162764</v>
      </c>
      <c r="I14" s="32">
        <f t="shared" si="4"/>
        <v>792308.0690936856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3.5" customHeight="1">
      <c r="A15" s="9" t="s">
        <v>31</v>
      </c>
      <c r="B15" s="24">
        <v>1038</v>
      </c>
      <c r="C15" s="27">
        <v>1712700</v>
      </c>
      <c r="D15" s="10"/>
      <c r="E15" s="26">
        <f t="shared" si="0"/>
        <v>1.4953971158140405E-2</v>
      </c>
      <c r="F15" s="24">
        <f t="shared" si="1"/>
        <v>33.900652615504299</v>
      </c>
      <c r="G15" s="29">
        <f t="shared" si="2"/>
        <v>55936.076815582092</v>
      </c>
      <c r="H15" s="24">
        <f t="shared" si="3"/>
        <v>1071.9006526155042</v>
      </c>
      <c r="I15" s="29">
        <f t="shared" si="4"/>
        <v>1768636.0768155821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13.5" customHeight="1">
      <c r="A16" s="7" t="s">
        <v>33</v>
      </c>
      <c r="B16" s="25">
        <v>1185</v>
      </c>
      <c r="C16" s="30">
        <v>1955250</v>
      </c>
      <c r="D16" s="8"/>
      <c r="E16" s="31">
        <f t="shared" si="0"/>
        <v>1.7071730079379944E-2</v>
      </c>
      <c r="F16" s="25">
        <f t="shared" si="1"/>
        <v>38.701612089954331</v>
      </c>
      <c r="G16" s="32">
        <f t="shared" si="2"/>
        <v>63857.659948424647</v>
      </c>
      <c r="H16" s="25">
        <f t="shared" si="3"/>
        <v>1223.7016120899543</v>
      </c>
      <c r="I16" s="32">
        <f t="shared" si="4"/>
        <v>2019107.6599484247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3.5" customHeight="1">
      <c r="A17" s="9" t="s">
        <v>35</v>
      </c>
      <c r="B17" s="24">
        <v>1857</v>
      </c>
      <c r="C17" s="27">
        <v>3064050</v>
      </c>
      <c r="D17" s="10"/>
      <c r="E17" s="26">
        <f t="shared" si="0"/>
        <v>2.6752913719332114E-2</v>
      </c>
      <c r="F17" s="24">
        <f t="shared" si="1"/>
        <v>60.648855401725903</v>
      </c>
      <c r="G17" s="29">
        <f t="shared" si="2"/>
        <v>100070.61141284773</v>
      </c>
      <c r="H17" s="24">
        <f t="shared" si="3"/>
        <v>1917.648855401726</v>
      </c>
      <c r="I17" s="29">
        <f t="shared" si="4"/>
        <v>3164120.6114128479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3.5" customHeight="1">
      <c r="A18" s="7" t="s">
        <v>37</v>
      </c>
      <c r="B18" s="25">
        <v>886</v>
      </c>
      <c r="C18" s="30">
        <v>1461900</v>
      </c>
      <c r="D18" s="8"/>
      <c r="E18" s="31">
        <f t="shared" si="0"/>
        <v>1.2764179620532176E-2</v>
      </c>
      <c r="F18" s="25">
        <f t="shared" si="1"/>
        <v>28.936395199746443</v>
      </c>
      <c r="G18" s="32">
        <f t="shared" si="2"/>
        <v>47745.052079581634</v>
      </c>
      <c r="H18" s="25">
        <f t="shared" si="3"/>
        <v>914.93639519974647</v>
      </c>
      <c r="I18" s="32">
        <f t="shared" si="4"/>
        <v>1509645.0520795817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3.5" customHeight="1">
      <c r="A19" s="9" t="s">
        <v>39</v>
      </c>
      <c r="B19" s="24">
        <v>629</v>
      </c>
      <c r="C19" s="27">
        <v>1037850</v>
      </c>
      <c r="D19" s="10"/>
      <c r="E19" s="26">
        <f t="shared" si="0"/>
        <v>9.0617031391814207E-3</v>
      </c>
      <c r="F19" s="24">
        <f t="shared" si="1"/>
        <v>20.54288101652428</v>
      </c>
      <c r="G19" s="29">
        <f t="shared" si="2"/>
        <v>33895.753677265064</v>
      </c>
      <c r="H19" s="24">
        <f t="shared" si="3"/>
        <v>649.54288101652423</v>
      </c>
      <c r="I19" s="29">
        <f t="shared" si="4"/>
        <v>1071745.753677265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3.5" customHeight="1">
      <c r="A20" s="7" t="s">
        <v>41</v>
      </c>
      <c r="B20" s="25">
        <v>536</v>
      </c>
      <c r="C20" s="30">
        <v>884400</v>
      </c>
      <c r="D20" s="8"/>
      <c r="E20" s="31">
        <f t="shared" si="0"/>
        <v>7.7218964747237549E-3</v>
      </c>
      <c r="F20" s="25">
        <f t="shared" si="1"/>
        <v>17.505539308198752</v>
      </c>
      <c r="G20" s="32">
        <f t="shared" si="2"/>
        <v>28884.139858527942</v>
      </c>
      <c r="H20" s="25">
        <f t="shared" si="3"/>
        <v>553.50553930819876</v>
      </c>
      <c r="I20" s="32">
        <f t="shared" si="4"/>
        <v>913284.13985852792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3.5" customHeight="1">
      <c r="A21" s="9" t="s">
        <v>43</v>
      </c>
      <c r="B21" s="24">
        <v>1406</v>
      </c>
      <c r="C21" s="27">
        <v>2319900</v>
      </c>
      <c r="D21" s="10"/>
      <c r="E21" s="26">
        <f t="shared" si="0"/>
        <v>2.0255571722876117E-2</v>
      </c>
      <c r="F21" s="24">
        <f t="shared" si="1"/>
        <v>45.919381095760158</v>
      </c>
      <c r="G21" s="29">
        <f t="shared" si="2"/>
        <v>75766.978808004264</v>
      </c>
      <c r="H21" s="24">
        <f t="shared" si="3"/>
        <v>1451.9193810957602</v>
      </c>
      <c r="I21" s="29">
        <f t="shared" si="4"/>
        <v>2395666.9788080044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3.5" customHeight="1">
      <c r="A22" s="7" t="s">
        <v>45</v>
      </c>
      <c r="B22" s="25">
        <v>99</v>
      </c>
      <c r="C22" s="30">
        <v>163350</v>
      </c>
      <c r="D22" s="8"/>
      <c r="E22" s="31">
        <f t="shared" si="0"/>
        <v>1.4262458041000964E-3</v>
      </c>
      <c r="F22" s="25">
        <f t="shared" si="1"/>
        <v>3.2332992378949186</v>
      </c>
      <c r="G22" s="32">
        <f t="shared" si="2"/>
        <v>5334.943742526616</v>
      </c>
      <c r="H22" s="25">
        <f t="shared" si="3"/>
        <v>102.23329923789493</v>
      </c>
      <c r="I22" s="32">
        <f t="shared" si="4"/>
        <v>168684.94374252661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3.5" customHeight="1">
      <c r="A23" s="9" t="s">
        <v>47</v>
      </c>
      <c r="B23" s="24">
        <v>1182</v>
      </c>
      <c r="C23" s="27">
        <v>1950300</v>
      </c>
      <c r="D23" s="10"/>
      <c r="E23" s="26">
        <f t="shared" si="0"/>
        <v>1.7028510509558729E-2</v>
      </c>
      <c r="F23" s="24">
        <f t="shared" si="1"/>
        <v>38.603633325169639</v>
      </c>
      <c r="G23" s="29">
        <f t="shared" si="2"/>
        <v>63695.994986529906</v>
      </c>
      <c r="H23" s="24">
        <f t="shared" si="3"/>
        <v>1220.6036333251695</v>
      </c>
      <c r="I23" s="29">
        <f t="shared" si="4"/>
        <v>2013995.9949865299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3.5" customHeight="1">
      <c r="A24" s="7" t="s">
        <v>49</v>
      </c>
      <c r="B24" s="25">
        <v>1928</v>
      </c>
      <c r="C24" s="30">
        <v>3181200</v>
      </c>
      <c r="D24" s="8"/>
      <c r="E24" s="31">
        <f t="shared" si="0"/>
        <v>2.7775776871767535E-2</v>
      </c>
      <c r="F24" s="25">
        <f t="shared" si="1"/>
        <v>62.967686168297</v>
      </c>
      <c r="G24" s="32">
        <f t="shared" si="2"/>
        <v>103896.68217769005</v>
      </c>
      <c r="H24" s="25">
        <f t="shared" si="3"/>
        <v>1990.967686168297</v>
      </c>
      <c r="I24" s="32">
        <f t="shared" si="4"/>
        <v>3285096.6821776899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3.5" customHeight="1">
      <c r="A25" s="9" t="s">
        <v>51</v>
      </c>
      <c r="B25" s="24">
        <v>487</v>
      </c>
      <c r="C25" s="27">
        <v>803550</v>
      </c>
      <c r="D25" s="10"/>
      <c r="E25" s="26">
        <f t="shared" si="0"/>
        <v>7.0159768343105756E-3</v>
      </c>
      <c r="F25" s="24">
        <f t="shared" si="1"/>
        <v>15.905219483382075</v>
      </c>
      <c r="G25" s="29">
        <f t="shared" si="2"/>
        <v>26243.612147580425</v>
      </c>
      <c r="H25" s="24">
        <f t="shared" si="3"/>
        <v>502.9052194833821</v>
      </c>
      <c r="I25" s="29">
        <f t="shared" si="4"/>
        <v>829793.61214758037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3.5" customHeight="1">
      <c r="A26" s="7" t="s">
        <v>53</v>
      </c>
      <c r="B26" s="25">
        <v>4406</v>
      </c>
      <c r="C26" s="30">
        <v>7269900</v>
      </c>
      <c r="D26" s="8"/>
      <c r="E26" s="31">
        <f t="shared" si="0"/>
        <v>6.347514154409116E-2</v>
      </c>
      <c r="F26" s="25">
        <f t="shared" si="1"/>
        <v>143.89814588045465</v>
      </c>
      <c r="G26" s="32">
        <f t="shared" si="2"/>
        <v>237431.9407027502</v>
      </c>
      <c r="H26" s="25">
        <f t="shared" si="3"/>
        <v>4549.8981458804546</v>
      </c>
      <c r="I26" s="32">
        <f t="shared" si="4"/>
        <v>7507331.9407027503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3.5" customHeight="1">
      <c r="A27" s="9" t="s">
        <v>55</v>
      </c>
      <c r="B27" s="24">
        <v>404</v>
      </c>
      <c r="C27" s="27">
        <v>666600</v>
      </c>
      <c r="D27" s="10"/>
      <c r="E27" s="26">
        <f t="shared" si="0"/>
        <v>5.8202354025902927E-3</v>
      </c>
      <c r="F27" s="24">
        <f t="shared" si="1"/>
        <v>13.194473657672194</v>
      </c>
      <c r="G27" s="29">
        <f t="shared" si="2"/>
        <v>21770.881535159118</v>
      </c>
      <c r="H27" s="24">
        <f t="shared" si="3"/>
        <v>417.19447365767218</v>
      </c>
      <c r="I27" s="29">
        <f t="shared" si="4"/>
        <v>688370.88153515907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3.5" customHeight="1">
      <c r="A28" s="7" t="s">
        <v>57</v>
      </c>
      <c r="B28" s="25">
        <v>1803</v>
      </c>
      <c r="C28" s="30">
        <v>2974950</v>
      </c>
      <c r="D28" s="8"/>
      <c r="E28" s="31">
        <f t="shared" si="0"/>
        <v>2.5974961462550242E-2</v>
      </c>
      <c r="F28" s="25">
        <f t="shared" si="1"/>
        <v>58.885237635601399</v>
      </c>
      <c r="G28" s="32">
        <f t="shared" si="2"/>
        <v>97160.642098742304</v>
      </c>
      <c r="H28" s="25">
        <f t="shared" si="3"/>
        <v>1861.8852376356015</v>
      </c>
      <c r="I28" s="32">
        <f t="shared" si="4"/>
        <v>3072110.6420987425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3.5" customHeight="1">
      <c r="A29" s="9" t="s">
        <v>59</v>
      </c>
      <c r="B29" s="24">
        <v>2049</v>
      </c>
      <c r="C29" s="27">
        <v>3380850</v>
      </c>
      <c r="D29" s="10"/>
      <c r="E29" s="26">
        <f t="shared" si="0"/>
        <v>2.9518966187889878E-2</v>
      </c>
      <c r="F29" s="24">
        <f t="shared" si="1"/>
        <v>66.91949634794635</v>
      </c>
      <c r="G29" s="29">
        <f t="shared" si="2"/>
        <v>110417.16897411148</v>
      </c>
      <c r="H29" s="24">
        <f t="shared" si="3"/>
        <v>2115.9194963479463</v>
      </c>
      <c r="I29" s="29">
        <f t="shared" si="4"/>
        <v>3491267.1689741113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3.5" customHeight="1">
      <c r="A30" s="7" t="s">
        <v>61</v>
      </c>
      <c r="B30" s="25">
        <v>973</v>
      </c>
      <c r="C30" s="30">
        <v>1605450</v>
      </c>
      <c r="D30" s="8"/>
      <c r="E30" s="31">
        <f t="shared" si="0"/>
        <v>1.4017547145347413E-2</v>
      </c>
      <c r="F30" s="25">
        <f t="shared" si="1"/>
        <v>31.777779378502586</v>
      </c>
      <c r="G30" s="32">
        <f t="shared" si="2"/>
        <v>52433.335974529262</v>
      </c>
      <c r="H30" s="25">
        <f t="shared" si="3"/>
        <v>1004.7777793785026</v>
      </c>
      <c r="I30" s="32">
        <f t="shared" si="4"/>
        <v>1657883.3359745292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3.5" customHeight="1">
      <c r="A31" s="9" t="s">
        <v>63</v>
      </c>
      <c r="B31" s="24">
        <v>6134</v>
      </c>
      <c r="C31" s="27">
        <v>10121100</v>
      </c>
      <c r="D31" s="10"/>
      <c r="E31" s="26">
        <f t="shared" si="0"/>
        <v>8.8369613761111035E-2</v>
      </c>
      <c r="F31" s="24">
        <f t="shared" si="1"/>
        <v>200.33391439643873</v>
      </c>
      <c r="G31" s="29">
        <f t="shared" si="2"/>
        <v>330550.95875412389</v>
      </c>
      <c r="H31" s="24">
        <f t="shared" si="3"/>
        <v>6334.3339143964386</v>
      </c>
      <c r="I31" s="29">
        <f t="shared" si="4"/>
        <v>10451650.958754124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3.5" customHeight="1">
      <c r="A32" s="7" t="s">
        <v>65</v>
      </c>
      <c r="B32" s="25">
        <v>289</v>
      </c>
      <c r="C32" s="30">
        <v>476850</v>
      </c>
      <c r="D32" s="8"/>
      <c r="E32" s="31">
        <f t="shared" si="0"/>
        <v>4.1634852261103828E-3</v>
      </c>
      <c r="F32" s="25">
        <f t="shared" si="1"/>
        <v>9.4386210075922374</v>
      </c>
      <c r="G32" s="32">
        <f t="shared" si="2"/>
        <v>15573.724662527193</v>
      </c>
      <c r="H32" s="25">
        <f t="shared" si="3"/>
        <v>298.43862100759225</v>
      </c>
      <c r="I32" s="32">
        <f t="shared" si="4"/>
        <v>492423.72466252721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3.5" customHeight="1">
      <c r="A33" s="9" t="s">
        <v>67</v>
      </c>
      <c r="B33" s="24">
        <v>19093</v>
      </c>
      <c r="C33" s="27">
        <v>31503450</v>
      </c>
      <c r="D33" s="10"/>
      <c r="E33" s="26">
        <f t="shared" si="0"/>
        <v>0.27506374886548629</v>
      </c>
      <c r="F33" s="24">
        <f t="shared" si="1"/>
        <v>623.56951867805742</v>
      </c>
      <c r="G33" s="29">
        <f t="shared" si="2"/>
        <v>1028889.7058187948</v>
      </c>
      <c r="H33" s="24">
        <f t="shared" si="3"/>
        <v>19716.569518678058</v>
      </c>
      <c r="I33" s="29">
        <f t="shared" si="4"/>
        <v>32532339.705818795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3.5" customHeight="1">
      <c r="A34" s="7" t="s">
        <v>69</v>
      </c>
      <c r="B34" s="25">
        <v>1185</v>
      </c>
      <c r="C34" s="30">
        <v>1955250</v>
      </c>
      <c r="D34" s="8"/>
      <c r="E34" s="31">
        <f t="shared" si="0"/>
        <v>1.7071730079379944E-2</v>
      </c>
      <c r="F34" s="25">
        <f t="shared" si="1"/>
        <v>38.701612089954331</v>
      </c>
      <c r="G34" s="32">
        <f t="shared" si="2"/>
        <v>63857.659948424647</v>
      </c>
      <c r="H34" s="25">
        <f t="shared" si="3"/>
        <v>1223.7016120899543</v>
      </c>
      <c r="I34" s="32">
        <f t="shared" si="4"/>
        <v>2019107.6599484247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3.5" customHeight="1" thickBot="1">
      <c r="A35" s="39" t="s">
        <v>70</v>
      </c>
      <c r="B35" s="40">
        <v>2267</v>
      </c>
      <c r="C35" s="41">
        <v>3740550</v>
      </c>
      <c r="D35" s="42"/>
      <c r="E35" s="42"/>
      <c r="F35" s="43"/>
      <c r="G35" s="40"/>
      <c r="H35" s="41"/>
      <c r="I35" s="4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31.5">
      <c r="A36" s="11" t="s">
        <v>83</v>
      </c>
      <c r="B36" s="21">
        <f>+SUM(B3:B34)</f>
        <v>69413</v>
      </c>
      <c r="C36" s="94">
        <f>+SUM(C3:C34)</f>
        <v>114531450</v>
      </c>
      <c r="D36" s="97"/>
      <c r="E36" s="98">
        <f>+SUM(E3:E34)</f>
        <v>1</v>
      </c>
      <c r="F36" s="99">
        <f>+SUM(F3:F34)</f>
        <v>2267</v>
      </c>
      <c r="G36" s="99">
        <f>+SUM(G3:G34)</f>
        <v>3740549.9999999995</v>
      </c>
      <c r="H36" s="100"/>
      <c r="I36" s="10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27" customHeight="1">
      <c r="A37" s="12" t="s">
        <v>74</v>
      </c>
      <c r="B37" s="12"/>
      <c r="C37" s="96"/>
      <c r="D37" s="92"/>
      <c r="E37" s="92"/>
      <c r="F37" s="92"/>
      <c r="G37" s="92"/>
      <c r="H37" s="93">
        <f>+SUM(H3:H34)</f>
        <v>71679.999999999985</v>
      </c>
      <c r="I37" s="96">
        <f>+SUM(I3:I34)</f>
        <v>118272000.00000001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</sheetData>
  <autoFilter ref="A2:C2">
    <filterColumn colId="0" showButton="0"/>
    <filterColumn colId="1" showButton="0"/>
    <filterColumn colId="2" showButton="0"/>
  </autoFilter>
  <mergeCells count="1">
    <mergeCell ref="H1:I1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Progresando con Solidaridad - SIPS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</vt:lpstr>
      <vt:lpstr>EjecucionNomina</vt:lpstr>
      <vt:lpstr> QEC Cedula</vt:lpstr>
      <vt:lpstr> QEC Tarjeta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Ramírez Cabral</dc:creator>
  <cp:lastModifiedBy>Alvaro Leandro Segura Sierra</cp:lastModifiedBy>
  <dcterms:created xsi:type="dcterms:W3CDTF">2022-01-31T20:35:54Z</dcterms:created>
  <dcterms:modified xsi:type="dcterms:W3CDTF">2022-05-16T14:18:44Z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