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JULIO 2023\Estado Financiero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G64" i="3"/>
  <c r="G62" i="3"/>
  <c r="H26" i="1"/>
  <c r="G63" i="3"/>
  <c r="G27" i="3"/>
  <c r="G30" i="3"/>
  <c r="G29" i="3"/>
  <c r="G149" i="3" l="1"/>
  <c r="G139" i="3"/>
  <c r="G122" i="3"/>
  <c r="G71" i="3"/>
  <c r="H19" i="2"/>
  <c r="H20" i="2"/>
  <c r="G28" i="3"/>
  <c r="G54" i="3"/>
  <c r="G55" i="3" s="1"/>
  <c r="H34" i="1" s="1"/>
  <c r="G51" i="3"/>
  <c r="H33" i="1" s="1"/>
  <c r="G45" i="3"/>
  <c r="G19" i="3"/>
  <c r="H20" i="1" s="1"/>
  <c r="G23" i="3"/>
  <c r="H21" i="1" s="1"/>
  <c r="G34" i="3" l="1"/>
  <c r="H25" i="1" s="1"/>
  <c r="H28" i="2"/>
  <c r="H21" i="2"/>
  <c r="H30" i="2" l="1"/>
  <c r="H32" i="2" s="1"/>
  <c r="G65" i="3" s="1"/>
  <c r="G66" i="3" s="1"/>
  <c r="H42" i="1" s="1"/>
  <c r="H35" i="1"/>
  <c r="H43" i="1" l="1"/>
  <c r="H22" i="1"/>
  <c r="H27" i="1" l="1"/>
  <c r="H29" i="1" s="1"/>
  <c r="H45" i="1"/>
  <c r="G85" i="3"/>
</calcChain>
</file>

<file path=xl/sharedStrings.xml><?xml version="1.0" encoding="utf-8"?>
<sst xmlns="http://schemas.openxmlformats.org/spreadsheetml/2006/main" count="180" uniqueCount="159">
  <si>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</si>
  <si>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</si>
  <si>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</si>
  <si>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</si>
  <si>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</si>
  <si>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</si>
  <si>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</si>
  <si>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</si>
  <si>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</si>
  <si>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</si>
  <si>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</si>
  <si>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</si>
  <si>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</si>
  <si>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</si>
  <si>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</si>
  <si>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</si>
  <si>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</si>
  <si>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</si>
  <si>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</si>
  <si>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</si>
  <si>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</si>
  <si>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</si>
  <si>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</si>
  <si>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</si>
  <si>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</si>
  <si>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</si>
  <si>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Joel Soto Lithgow</t>
  </si>
  <si>
    <t>Encargada de Contabilidad</t>
  </si>
  <si>
    <t>Director Financiero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</si>
  <si>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</si>
  <si>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</si>
  <si>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</si>
  <si>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</si>
  <si>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</si>
  <si>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</si>
  <si>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</si>
  <si>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</si>
  <si>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</si>
  <si>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</si>
  <si>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</si>
  <si>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</si>
  <si>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</si>
  <si>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</si>
  <si>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</si>
  <si>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</si>
  <si>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</si>
  <si>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</si>
  <si>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</si>
  <si>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</si>
  <si>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</si>
  <si>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</si>
  <si>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</si>
  <si>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</si>
  <si>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</si>
  <si>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</si>
  <si>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</si>
  <si>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</si>
  <si>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</si>
  <si>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</si>
  <si>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</si>
  <si>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</si>
  <si>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</si>
  <si>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</si>
  <si>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</si>
  <si>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</si>
  <si>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</si>
  <si>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</si>
  <si>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</si>
  <si>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</si>
  <si>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</si>
  <si>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</si>
  <si>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</si>
  <si>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</si>
  <si>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</si>
  <si>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</si>
  <si>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</si>
  <si>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</si>
  <si>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</si>
  <si>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</si>
  <si>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</si>
  <si>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</si>
  <si>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</si>
  <si>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</si>
  <si>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</si>
  <si>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</si>
  <si>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</si>
  <si>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</si>
  <si>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</si>
  <si>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</si>
  <si>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</si>
  <si>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</si>
  <si>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</si>
  <si>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</si>
  <si>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</si>
  <si>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</si>
  <si>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</si>
  <si>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</si>
  <si>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</si>
  <si>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</si>
  <si>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</si>
  <si>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</si>
  <si>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</si>
  <si>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</si>
  <si>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</si>
  <si>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</si>
  <si>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</si>
  <si>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</si>
  <si>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</si>
  <si>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</si>
  <si>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</si>
  <si>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</si>
  <si>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</si>
  <si>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</si>
  <si>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</si>
  <si>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</si>
  <si>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</si>
  <si>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</si>
  <si>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</si>
  <si>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</si>
  <si>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</si>
  <si>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</si>
  <si>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</si>
  <si>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</si>
  <si>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</si>
  <si>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</si>
  <si>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</si>
  <si>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</si>
  <si>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</si>
  <si>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</si>
  <si>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</si>
  <si>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</si>
  <si>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</si>
  <si>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</si>
  <si>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</si>
  <si>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</si>
  <si>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</si>
  <si>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</si>
  <si>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</si>
  <si>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</si>
  <si>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</si>
  <si>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</si>
  <si>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</si>
  <si>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</si>
  <si>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</si>
  <si>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</si>
  <si>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</si>
  <si>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</si>
  <si>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</si>
  <si>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</si>
  <si>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</si>
  <si>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</si>
  <si>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</si>
  <si>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</si>
  <si>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</si>
  <si>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</si>
  <si>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</si>
  <si>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BECAS NACIONALES</t>
  </si>
  <si>
    <t>AL 31 DE JULIO DEL 2023</t>
  </si>
  <si>
    <t>RESULTADO NETO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</si>
</sst>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5" fillId="0" borderId="0" xfId="1" applyFont="1" applyBorder="1" applyAlignment="1">
      <alignment vertical="center"/>
    </xf>
    <xf numFmtId="0" fontId="20" fillId="0" borderId="0" xfId="0" applyFont="1" applyAlignment="1">
      <alignment vertical="center"/>
    </xf>
    <xf numFmtId="43" fontId="18" fillId="2" borderId="0" xfId="1" applyFont="1" applyFill="1" applyBorder="1"/>
    <xf numFmtId="43" fontId="7" fillId="2" borderId="0" xfId="1" applyFont="1" applyFill="1" applyBorder="1" applyAlignment="1">
      <alignment vertical="center"/>
    </xf>
    <xf numFmtId="4" fontId="21" fillId="2" borderId="0" xfId="0" applyNumberFormat="1" applyFont="1" applyFill="1" applyBorder="1" applyAlignment="1">
      <alignment vertical="center"/>
    </xf>
    <xf numFmtId="4" fontId="22" fillId="2" borderId="1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2" borderId="0" xfId="0" applyFont="1" applyFill="1" applyBorder="1"/>
    <xf numFmtId="0" fontId="18" fillId="2" borderId="0" xfId="0" applyFont="1" applyFill="1" applyBorder="1"/>
    <xf numFmtId="43" fontId="12" fillId="0" borderId="0" xfId="1" applyFont="1" applyFill="1" applyAlignment="1">
      <alignment vertical="center"/>
    </xf>
    <xf numFmtId="43" fontId="8" fillId="2" borderId="2" xfId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6"/>
    </xf>
    <xf numFmtId="0" fontId="1" fillId="2" borderId="0" xfId="0" applyFont="1" applyFill="1" applyBorder="1" applyAlignment="1">
      <alignment horizontal="left" indent="5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2</xdr:row>
      <xdr:rowOff>28575</xdr:rowOff>
    </xdr:from>
    <xdr:to>
      <xdr:col>5</xdr:col>
      <xdr:colOff>438150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2</xdr:row>
      <xdr:rowOff>19050</xdr:rowOff>
    </xdr:from>
    <xdr:to>
      <xdr:col>5</xdr:col>
      <xdr:colOff>209550</xdr:colOff>
      <xdr:row>9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K13" sqref="K1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bestFit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157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29</v>
      </c>
      <c r="F20" s="2"/>
      <c r="G20" s="2"/>
      <c r="H20" s="33">
        <f>'Nota a los Estado '!G19</f>
        <v>14537053.960000001</v>
      </c>
    </row>
    <row r="21" spans="2:8" x14ac:dyDescent="0.25">
      <c r="B21" s="2"/>
      <c r="C21" s="8" t="s">
        <v>6</v>
      </c>
      <c r="D21" s="2"/>
      <c r="E21" s="22" t="s">
        <v>30</v>
      </c>
      <c r="F21" s="2"/>
      <c r="G21" s="2"/>
      <c r="H21" s="13">
        <f>'Nota a los Estado '!G23</f>
        <v>805543.78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15342597.74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31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32</v>
      </c>
      <c r="F26" s="2"/>
      <c r="G26" s="2"/>
      <c r="H26" s="50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54">
        <f>+H22+H27</f>
        <v>208006115.74000001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33</v>
      </c>
      <c r="F33" s="2"/>
      <c r="G33" s="2"/>
      <c r="H33" s="16">
        <f>'Nota a los Estado '!G51</f>
        <v>34186269.100000001</v>
      </c>
    </row>
    <row r="34" spans="2:11" x14ac:dyDescent="0.25">
      <c r="B34" s="2"/>
      <c r="C34" s="8" t="s">
        <v>16</v>
      </c>
      <c r="D34" s="2"/>
      <c r="E34" s="22" t="s">
        <v>34</v>
      </c>
      <c r="F34" s="2"/>
      <c r="G34" s="2"/>
      <c r="H34" s="13">
        <f>'Nota a los Estado '!G55</f>
        <v>45200041.090000004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79386310.189999998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35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38</v>
      </c>
      <c r="F42" s="2"/>
      <c r="G42" s="2"/>
      <c r="H42" s="13">
        <f>'Nota a los Estado '!G66</f>
        <v>128619805.54999951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128619805.54999951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54">
        <f>+H43+H35</f>
        <v>208006115.7399995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H47" s="15"/>
    </row>
    <row r="48" spans="2:11" x14ac:dyDescent="0.25">
      <c r="B48" s="2"/>
      <c r="C48" s="20"/>
      <c r="D48" s="2"/>
      <c r="E48" s="2"/>
      <c r="F48" s="2"/>
      <c r="G48" s="2"/>
      <c r="H48" s="7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26</v>
      </c>
      <c r="I54" s="24"/>
    </row>
    <row r="55" spans="2:9" x14ac:dyDescent="0.25">
      <c r="B55" s="32" t="s">
        <v>27</v>
      </c>
      <c r="C55" s="9"/>
      <c r="D55" s="24"/>
      <c r="H55" s="24" t="s">
        <v>28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17"/>
  <sheetViews>
    <sheetView workbookViewId="0">
      <selection activeCell="K28" sqref="K28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7" width="10.85546875" style="1"/>
    <col min="8" max="8" width="15.85546875" style="1" bestFit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3" t="s">
        <v>36</v>
      </c>
      <c r="G11" s="2"/>
      <c r="H11" s="2"/>
    </row>
    <row r="12" spans="2:8" x14ac:dyDescent="0.25">
      <c r="B12" s="2"/>
      <c r="C12" s="2"/>
      <c r="D12" s="2"/>
      <c r="E12" s="4" t="s">
        <v>157</v>
      </c>
      <c r="G12" s="2"/>
      <c r="H12" s="2"/>
    </row>
    <row r="13" spans="2:8" x14ac:dyDescent="0.25">
      <c r="B13" s="2"/>
      <c r="C13" s="2"/>
      <c r="D13" s="2"/>
      <c r="E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11" x14ac:dyDescent="0.25">
      <c r="B17" s="2"/>
      <c r="C17" s="2"/>
      <c r="D17" s="2"/>
      <c r="E17" s="2"/>
      <c r="F17" s="4"/>
      <c r="G17" s="2"/>
      <c r="H17" s="2"/>
    </row>
    <row r="18" spans="2:11" x14ac:dyDescent="0.25">
      <c r="B18" s="2"/>
      <c r="C18" s="5" t="s">
        <v>97</v>
      </c>
      <c r="D18" s="2"/>
      <c r="E18" s="2"/>
      <c r="F18" s="2"/>
      <c r="G18" s="2"/>
      <c r="H18" s="6" t="s">
        <v>3</v>
      </c>
    </row>
    <row r="19" spans="2:11" x14ac:dyDescent="0.25">
      <c r="B19" s="61" t="s">
        <v>98</v>
      </c>
      <c r="C19" s="58" t="s">
        <v>99</v>
      </c>
      <c r="D19" s="2"/>
      <c r="F19" s="22" t="s">
        <v>39</v>
      </c>
      <c r="G19" s="2"/>
      <c r="H19" s="33">
        <f>3783242573.56+2719620+48623.19</f>
        <v>3786010816.75</v>
      </c>
    </row>
    <row r="20" spans="2:11" x14ac:dyDescent="0.25">
      <c r="B20" s="22" t="s">
        <v>100</v>
      </c>
      <c r="C20" s="8" t="s">
        <v>37</v>
      </c>
      <c r="D20" s="2"/>
      <c r="F20" s="2"/>
      <c r="G20" s="2"/>
      <c r="H20" s="13">
        <f>25756</f>
        <v>25756</v>
      </c>
    </row>
    <row r="21" spans="2:11" x14ac:dyDescent="0.25">
      <c r="B21" s="2"/>
      <c r="C21" s="9" t="s">
        <v>40</v>
      </c>
      <c r="D21" s="2"/>
      <c r="E21" s="2"/>
      <c r="F21" s="2"/>
      <c r="G21" s="2"/>
      <c r="H21" s="10">
        <f>+H19+H20</f>
        <v>3786036572.75</v>
      </c>
      <c r="J21" s="53"/>
      <c r="K21" s="53"/>
    </row>
    <row r="22" spans="2:11" x14ac:dyDescent="0.25">
      <c r="B22" s="2"/>
      <c r="C22" s="9"/>
      <c r="D22" s="2"/>
      <c r="E22" s="2"/>
      <c r="F22" s="2"/>
      <c r="G22" s="2"/>
      <c r="H22" s="10"/>
    </row>
    <row r="23" spans="2:11" x14ac:dyDescent="0.25">
      <c r="B23" s="2"/>
      <c r="C23" s="7" t="s">
        <v>41</v>
      </c>
      <c r="D23" s="2"/>
      <c r="E23" s="2"/>
      <c r="F23" s="2"/>
      <c r="G23" s="2"/>
      <c r="H23" s="2"/>
    </row>
    <row r="24" spans="2:11" x14ac:dyDescent="0.25">
      <c r="B24" s="22" t="s">
        <v>90</v>
      </c>
      <c r="C24" s="60" t="s">
        <v>89</v>
      </c>
      <c r="D24" s="2"/>
      <c r="F24" s="22" t="s">
        <v>42</v>
      </c>
      <c r="G24" s="2"/>
      <c r="H24" s="48">
        <v>198535038.41</v>
      </c>
    </row>
    <row r="25" spans="2:11" x14ac:dyDescent="0.25">
      <c r="B25" s="22" t="s">
        <v>91</v>
      </c>
      <c r="C25" s="8" t="s">
        <v>92</v>
      </c>
      <c r="D25" s="2"/>
      <c r="F25" s="22" t="s">
        <v>43</v>
      </c>
      <c r="G25" s="2"/>
      <c r="H25" s="59">
        <v>105379314.27</v>
      </c>
    </row>
    <row r="26" spans="2:11" x14ac:dyDescent="0.25">
      <c r="B26" s="22" t="s">
        <v>93</v>
      </c>
      <c r="C26" s="8" t="s">
        <v>94</v>
      </c>
      <c r="D26" s="2"/>
      <c r="F26" s="22" t="s">
        <v>44</v>
      </c>
      <c r="G26" s="2"/>
      <c r="H26" s="59">
        <v>14137348.93</v>
      </c>
    </row>
    <row r="27" spans="2:11" x14ac:dyDescent="0.25">
      <c r="B27" s="22" t="s">
        <v>95</v>
      </c>
      <c r="C27" s="8" t="s">
        <v>96</v>
      </c>
      <c r="D27" s="2"/>
      <c r="F27" s="22" t="s">
        <v>45</v>
      </c>
      <c r="G27" s="2"/>
      <c r="H27" s="13">
        <v>3467513984.7000003</v>
      </c>
    </row>
    <row r="28" spans="2:11" x14ac:dyDescent="0.25">
      <c r="B28" s="2"/>
      <c r="C28" s="9" t="s">
        <v>46</v>
      </c>
      <c r="D28" s="2"/>
      <c r="E28" s="2"/>
      <c r="F28" s="2"/>
      <c r="G28" s="2"/>
      <c r="H28" s="43">
        <f>SUM(H24:H27)</f>
        <v>3785565686.3100004</v>
      </c>
      <c r="J28" s="42"/>
      <c r="K28" s="53"/>
    </row>
    <row r="29" spans="2:11" x14ac:dyDescent="0.25">
      <c r="B29" s="2"/>
      <c r="C29" s="9"/>
      <c r="D29" s="2"/>
      <c r="E29" s="2"/>
      <c r="F29" s="2"/>
      <c r="G29" s="2"/>
      <c r="H29" s="12"/>
    </row>
    <row r="30" spans="2:11" x14ac:dyDescent="0.25">
      <c r="B30" s="2"/>
      <c r="C30" s="72" t="s">
        <v>47</v>
      </c>
      <c r="D30" s="2"/>
      <c r="E30" s="2"/>
      <c r="F30" s="2"/>
      <c r="G30" s="2"/>
      <c r="H30" s="43">
        <f>H21-H28</f>
        <v>470886.43999958038</v>
      </c>
    </row>
    <row r="31" spans="2:11" x14ac:dyDescent="0.25">
      <c r="B31" s="2"/>
      <c r="C31" s="2"/>
      <c r="D31" s="2"/>
      <c r="E31" s="2"/>
      <c r="F31" s="2"/>
      <c r="G31" s="2"/>
      <c r="H31" s="10"/>
    </row>
    <row r="32" spans="2:11" ht="15.75" thickBot="1" x14ac:dyDescent="0.3">
      <c r="B32" s="2"/>
      <c r="C32" s="72" t="s">
        <v>48</v>
      </c>
      <c r="D32" s="2"/>
      <c r="E32" s="2"/>
      <c r="F32" s="2"/>
      <c r="G32" s="2"/>
      <c r="H32" s="67">
        <f>H30</f>
        <v>470886.43999958038</v>
      </c>
    </row>
    <row r="33" spans="2:8" ht="15.75" thickTop="1" x14ac:dyDescent="0.25">
      <c r="B33" s="2"/>
      <c r="C33" s="20"/>
      <c r="D33" s="2"/>
      <c r="E33" s="2"/>
      <c r="F33" s="2"/>
      <c r="G33" s="2"/>
      <c r="H33" s="15"/>
    </row>
    <row r="34" spans="2:8" x14ac:dyDescent="0.25">
      <c r="B34" s="2"/>
      <c r="C34" s="20"/>
      <c r="D34" s="2"/>
      <c r="E34" s="2"/>
      <c r="F34" s="2"/>
      <c r="G34" s="2"/>
      <c r="H34" s="15"/>
    </row>
    <row r="35" spans="2:8" x14ac:dyDescent="0.25">
      <c r="B35" s="2"/>
      <c r="C35" s="20"/>
      <c r="D35" s="2"/>
      <c r="E35" s="2"/>
      <c r="F35" s="2"/>
      <c r="G35" s="2"/>
      <c r="H35" s="15"/>
    </row>
    <row r="36" spans="2:8" x14ac:dyDescent="0.25">
      <c r="B36" s="2"/>
      <c r="C36" s="20"/>
      <c r="D36" s="2"/>
      <c r="E36" s="2"/>
      <c r="F36" s="2"/>
      <c r="G36" s="2"/>
      <c r="H36" s="21"/>
    </row>
    <row r="38" spans="2:8" x14ac:dyDescent="0.25">
      <c r="F38" s="2"/>
    </row>
    <row r="39" spans="2:8" x14ac:dyDescent="0.25">
      <c r="F39" s="24"/>
    </row>
    <row r="40" spans="2:8" x14ac:dyDescent="0.25">
      <c r="B40" s="22"/>
      <c r="C40" s="22"/>
      <c r="E40" s="36"/>
      <c r="F40" s="24"/>
      <c r="H40" s="23"/>
    </row>
    <row r="41" spans="2:8" x14ac:dyDescent="0.25">
      <c r="D41" s="21"/>
      <c r="E41" s="24"/>
    </row>
    <row r="42" spans="2:8" x14ac:dyDescent="0.25">
      <c r="B42" s="22"/>
      <c r="C42" s="22"/>
      <c r="D42" s="21"/>
      <c r="H42" s="2"/>
    </row>
    <row r="43" spans="2:8" x14ac:dyDescent="0.25">
      <c r="D43" s="24"/>
      <c r="F43" s="19"/>
      <c r="G43" s="2"/>
    </row>
    <row r="44" spans="2:8" x14ac:dyDescent="0.25">
      <c r="B44" s="31" t="s">
        <v>25</v>
      </c>
      <c r="C44" s="24"/>
      <c r="D44" s="24"/>
      <c r="F44" s="24"/>
      <c r="H44" s="23" t="s">
        <v>26</v>
      </c>
    </row>
    <row r="45" spans="2:8" x14ac:dyDescent="0.25">
      <c r="B45" s="32" t="s">
        <v>27</v>
      </c>
      <c r="C45" s="9"/>
      <c r="H45" s="24" t="s">
        <v>28</v>
      </c>
    </row>
    <row r="47" spans="2:8" x14ac:dyDescent="0.25">
      <c r="B47" s="26"/>
      <c r="C47" s="26"/>
    </row>
    <row r="48" spans="2:8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O167"/>
  <sheetViews>
    <sheetView topLeftCell="A70" workbookViewId="0">
      <selection activeCell="J19" sqref="J18:J19"/>
    </sheetView>
  </sheetViews>
  <sheetFormatPr baseColWidth="10" defaultRowHeight="15" x14ac:dyDescent="0.25"/>
  <cols>
    <col min="1" max="1" width="3.28515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3.42578125" style="1" customWidth="1"/>
    <col min="9" max="9" width="16.42578125" style="1" customWidth="1"/>
    <col min="10" max="10" width="16.85546875" style="1" bestFit="1" customWidth="1"/>
    <col min="11" max="11" width="12.28515625" style="1" customWidth="1"/>
    <col min="12" max="12" width="14.85546875" style="1" bestFit="1" customWidth="1"/>
    <col min="13" max="13" width="11.42578125" style="1" customWidth="1"/>
    <col min="14" max="14" width="18.5703125" style="1" customWidth="1"/>
    <col min="15" max="15" width="14.140625" style="1" bestFit="1" customWidth="1"/>
    <col min="16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55" t="s">
        <v>49</v>
      </c>
      <c r="F11" s="2"/>
      <c r="G11" s="2"/>
      <c r="H11" s="2"/>
    </row>
    <row r="12" spans="2:8" x14ac:dyDescent="0.25">
      <c r="B12" s="2"/>
      <c r="C12" s="2"/>
      <c r="D12" s="56" t="s">
        <v>157</v>
      </c>
      <c r="F12" s="2"/>
      <c r="G12" s="2"/>
      <c r="H12" s="2"/>
    </row>
    <row r="13" spans="2:8" x14ac:dyDescent="0.25">
      <c r="B13" s="2"/>
      <c r="C13" s="2"/>
      <c r="D13" s="70" t="s">
        <v>1</v>
      </c>
      <c r="F13" s="2"/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F15" s="2"/>
      <c r="G15" s="2"/>
      <c r="H15" s="2"/>
    </row>
    <row r="16" spans="2:8" x14ac:dyDescent="0.25">
      <c r="B16" s="37" t="s">
        <v>50</v>
      </c>
      <c r="C16" s="2"/>
      <c r="D16" s="2"/>
      <c r="E16" s="2"/>
      <c r="F16" s="2"/>
      <c r="G16" s="6" t="s">
        <v>53</v>
      </c>
      <c r="H16" s="6"/>
    </row>
    <row r="17" spans="2:10" x14ac:dyDescent="0.25">
      <c r="B17" s="38" t="s">
        <v>51</v>
      </c>
      <c r="C17" s="2"/>
      <c r="E17" s="2"/>
      <c r="F17" s="2"/>
      <c r="G17" s="40">
        <v>2566411.04</v>
      </c>
      <c r="H17" s="40"/>
    </row>
    <row r="18" spans="2:10" x14ac:dyDescent="0.25">
      <c r="B18" s="38" t="s">
        <v>52</v>
      </c>
      <c r="C18" s="2"/>
      <c r="E18" s="2"/>
      <c r="F18" s="2"/>
      <c r="G18" s="40">
        <v>11970642.92</v>
      </c>
      <c r="H18" s="40"/>
    </row>
    <row r="19" spans="2:10" x14ac:dyDescent="0.25">
      <c r="B19" s="9"/>
      <c r="C19" s="2"/>
      <c r="D19" s="2"/>
      <c r="E19" s="2"/>
      <c r="F19" s="2"/>
      <c r="G19" s="44">
        <f>SUM(G17:G18)</f>
        <v>14537053.960000001</v>
      </c>
      <c r="H19" s="62"/>
    </row>
    <row r="20" spans="2:10" x14ac:dyDescent="0.25">
      <c r="B20" s="9"/>
      <c r="C20" s="2"/>
      <c r="D20" s="2"/>
      <c r="E20" s="2"/>
      <c r="F20" s="2"/>
      <c r="G20" s="10"/>
      <c r="H20" s="10"/>
    </row>
    <row r="21" spans="2:10" x14ac:dyDescent="0.25">
      <c r="B21" s="37" t="s">
        <v>54</v>
      </c>
      <c r="C21" s="2"/>
      <c r="D21" s="2"/>
      <c r="E21" s="2"/>
      <c r="F21" s="2"/>
      <c r="G21" s="6" t="s">
        <v>56</v>
      </c>
      <c r="H21" s="6"/>
    </row>
    <row r="22" spans="2:10" x14ac:dyDescent="0.25">
      <c r="B22" s="38" t="s">
        <v>55</v>
      </c>
      <c r="C22" s="2"/>
      <c r="E22" s="2"/>
      <c r="F22" s="2"/>
      <c r="G22" s="41">
        <v>805543.78</v>
      </c>
      <c r="H22" s="45"/>
    </row>
    <row r="23" spans="2:10" x14ac:dyDescent="0.25">
      <c r="B23" s="9"/>
      <c r="C23" s="2"/>
      <c r="D23" s="2"/>
      <c r="E23" s="2"/>
      <c r="F23" s="2"/>
      <c r="G23" s="43">
        <f>SUM(G22:G22)</f>
        <v>805543.78</v>
      </c>
      <c r="H23" s="43"/>
    </row>
    <row r="24" spans="2:10" x14ac:dyDescent="0.25">
      <c r="B24" s="9"/>
      <c r="C24" s="2"/>
      <c r="D24" s="2"/>
      <c r="E24" s="2"/>
      <c r="F24" s="2"/>
      <c r="G24" s="12"/>
      <c r="H24" s="12"/>
    </row>
    <row r="25" spans="2:10" x14ac:dyDescent="0.25">
      <c r="B25" s="37" t="s">
        <v>57</v>
      </c>
      <c r="C25" s="2"/>
      <c r="D25" s="2"/>
      <c r="E25" s="2"/>
      <c r="F25" s="2"/>
      <c r="G25" s="6" t="s">
        <v>58</v>
      </c>
      <c r="H25" s="6"/>
    </row>
    <row r="26" spans="2:10" x14ac:dyDescent="0.25">
      <c r="B26" s="38" t="s">
        <v>59</v>
      </c>
      <c r="C26" s="2"/>
      <c r="D26" s="2"/>
      <c r="E26" s="2"/>
      <c r="F26" s="2"/>
      <c r="G26" s="40">
        <f>483806900.57+470886.44</f>
        <v>484277787.00999999</v>
      </c>
      <c r="H26" s="40"/>
      <c r="J26" s="42"/>
    </row>
    <row r="27" spans="2:10" x14ac:dyDescent="0.25">
      <c r="B27" s="38" t="s">
        <v>60</v>
      </c>
      <c r="C27" s="2"/>
      <c r="D27" s="2"/>
      <c r="E27" s="2"/>
      <c r="F27" s="2"/>
      <c r="G27" s="40">
        <f>23064753.69</f>
        <v>23064753.690000001</v>
      </c>
      <c r="H27" s="40"/>
    </row>
    <row r="28" spans="2:10" x14ac:dyDescent="0.25">
      <c r="B28" s="38" t="s">
        <v>61</v>
      </c>
      <c r="C28" s="2"/>
      <c r="D28" s="2"/>
      <c r="E28" s="2"/>
      <c r="F28" s="2"/>
      <c r="G28" s="40">
        <f>618356.04</f>
        <v>618356.04</v>
      </c>
      <c r="H28" s="40"/>
    </row>
    <row r="29" spans="2:10" x14ac:dyDescent="0.25">
      <c r="B29" s="38" t="s">
        <v>62</v>
      </c>
      <c r="C29" s="2"/>
      <c r="D29" s="2"/>
      <c r="E29" s="2"/>
      <c r="F29" s="2"/>
      <c r="G29" s="40">
        <f>102694232.45</f>
        <v>102694232.45</v>
      </c>
      <c r="H29" s="40"/>
      <c r="J29" s="42"/>
    </row>
    <row r="30" spans="2:10" x14ac:dyDescent="0.25">
      <c r="B30" s="38" t="s">
        <v>63</v>
      </c>
      <c r="C30" s="2"/>
      <c r="D30" s="2"/>
      <c r="E30" s="2"/>
      <c r="F30" s="2"/>
      <c r="G30" s="40">
        <f>96010686.98</f>
        <v>96010686.980000004</v>
      </c>
      <c r="H30" s="40"/>
    </row>
    <row r="31" spans="2:10" x14ac:dyDescent="0.25">
      <c r="B31" s="38" t="s">
        <v>64</v>
      </c>
      <c r="C31" s="2"/>
      <c r="D31" s="2"/>
      <c r="E31" s="2"/>
      <c r="F31" s="2"/>
      <c r="G31" s="45">
        <v>163869.15</v>
      </c>
      <c r="H31" s="45"/>
    </row>
    <row r="32" spans="2:10" x14ac:dyDescent="0.25">
      <c r="B32" s="46" t="s">
        <v>65</v>
      </c>
      <c r="C32" s="2"/>
      <c r="D32" s="2"/>
      <c r="E32" s="2"/>
      <c r="F32" s="2"/>
      <c r="G32" s="45">
        <v>168452570.38999999</v>
      </c>
      <c r="H32" s="45"/>
    </row>
    <row r="33" spans="2:8" x14ac:dyDescent="0.25">
      <c r="B33" s="46" t="s">
        <v>66</v>
      </c>
      <c r="C33" s="2"/>
      <c r="D33" s="2"/>
      <c r="E33" s="2"/>
      <c r="F33" s="2"/>
      <c r="G33" s="41">
        <v>464065.88</v>
      </c>
      <c r="H33" s="45"/>
    </row>
    <row r="34" spans="2:8" x14ac:dyDescent="0.25">
      <c r="B34" s="2"/>
      <c r="C34" s="2"/>
      <c r="D34" s="2"/>
      <c r="E34" s="2"/>
      <c r="F34" s="2"/>
      <c r="G34" s="47">
        <f>SUM(G26:G33)</f>
        <v>875746321.59000003</v>
      </c>
      <c r="H34" s="47"/>
    </row>
    <row r="35" spans="2:8" x14ac:dyDescent="0.25">
      <c r="B35" s="2"/>
      <c r="C35" s="2"/>
      <c r="D35" s="2"/>
      <c r="E35" s="2"/>
      <c r="F35" s="2"/>
      <c r="G35" s="10"/>
      <c r="H35" s="10"/>
    </row>
    <row r="36" spans="2:8" x14ac:dyDescent="0.25">
      <c r="B36" s="37" t="s">
        <v>76</v>
      </c>
      <c r="C36" s="2"/>
      <c r="D36" s="2"/>
      <c r="E36" s="2"/>
      <c r="F36" s="2"/>
      <c r="G36" s="6" t="s">
        <v>67</v>
      </c>
      <c r="H36" s="6"/>
    </row>
    <row r="37" spans="2:8" x14ac:dyDescent="0.25">
      <c r="B37" s="38" t="s">
        <v>68</v>
      </c>
      <c r="C37" s="2"/>
      <c r="D37" s="2"/>
      <c r="E37" s="2"/>
      <c r="F37" s="2"/>
      <c r="G37" s="48">
        <v>-183579889.64000002</v>
      </c>
      <c r="H37" s="48"/>
    </row>
    <row r="38" spans="2:8" x14ac:dyDescent="0.25">
      <c r="B38" s="38" t="s">
        <v>69</v>
      </c>
      <c r="C38" s="2"/>
      <c r="D38" s="2"/>
      <c r="E38" s="2"/>
      <c r="F38" s="2"/>
      <c r="G38" s="48">
        <v>-8339966.6200000001</v>
      </c>
      <c r="H38" s="48"/>
    </row>
    <row r="39" spans="2:8" x14ac:dyDescent="0.25">
      <c r="B39" s="38" t="s">
        <v>70</v>
      </c>
      <c r="C39" s="2"/>
      <c r="D39" s="2"/>
      <c r="E39" s="2"/>
      <c r="F39" s="2"/>
      <c r="G39" s="48">
        <v>-91615717.650000006</v>
      </c>
      <c r="H39" s="48"/>
    </row>
    <row r="40" spans="2:8" x14ac:dyDescent="0.25">
      <c r="B40" s="38" t="s">
        <v>71</v>
      </c>
      <c r="C40" s="2"/>
      <c r="D40" s="2"/>
      <c r="E40" s="2"/>
      <c r="F40" s="2"/>
      <c r="G40" s="48">
        <v>-316619371.29000002</v>
      </c>
      <c r="H40" s="48"/>
    </row>
    <row r="41" spans="2:8" x14ac:dyDescent="0.25">
      <c r="B41" s="38" t="s">
        <v>72</v>
      </c>
      <c r="C41" s="2"/>
      <c r="D41" s="2"/>
      <c r="E41" s="2"/>
      <c r="F41" s="2"/>
      <c r="G41" s="48">
        <v>-673043.17</v>
      </c>
      <c r="H41" s="48"/>
    </row>
    <row r="42" spans="2:8" x14ac:dyDescent="0.25">
      <c r="B42" s="38" t="s">
        <v>73</v>
      </c>
      <c r="C42" s="2"/>
      <c r="D42" s="2"/>
      <c r="E42" s="2"/>
      <c r="F42" s="2"/>
      <c r="G42" s="48">
        <v>-9402605.1500000004</v>
      </c>
      <c r="H42" s="48"/>
    </row>
    <row r="43" spans="2:8" x14ac:dyDescent="0.25">
      <c r="B43" s="38" t="s">
        <v>74</v>
      </c>
      <c r="C43" s="2"/>
      <c r="D43" s="2"/>
      <c r="E43" s="2"/>
      <c r="F43" s="2"/>
      <c r="G43" s="48">
        <v>-12739394.49</v>
      </c>
      <c r="H43" s="48"/>
    </row>
    <row r="44" spans="2:8" x14ac:dyDescent="0.25">
      <c r="B44" s="38" t="s">
        <v>75</v>
      </c>
      <c r="C44" s="2"/>
      <c r="D44" s="2"/>
      <c r="E44" s="2"/>
      <c r="F44" s="2"/>
      <c r="G44" s="41">
        <v>-60112815.580000006</v>
      </c>
      <c r="H44" s="45"/>
    </row>
    <row r="45" spans="2:8" x14ac:dyDescent="0.25">
      <c r="B45" s="20"/>
      <c r="C45" s="2"/>
      <c r="D45" s="2"/>
      <c r="E45" s="2"/>
      <c r="F45" s="2"/>
      <c r="G45" s="49">
        <f>SUM(G37:G44)</f>
        <v>-683082803.59000003</v>
      </c>
      <c r="H45" s="49"/>
    </row>
    <row r="46" spans="2:8" x14ac:dyDescent="0.25">
      <c r="B46" s="20"/>
      <c r="C46" s="2"/>
      <c r="D46" s="2"/>
      <c r="E46" s="2"/>
      <c r="F46" s="2"/>
      <c r="G46" s="15"/>
      <c r="H46" s="15"/>
    </row>
    <row r="47" spans="2:8" x14ac:dyDescent="0.25">
      <c r="H47" s="6"/>
    </row>
    <row r="48" spans="2:8" x14ac:dyDescent="0.25">
      <c r="H48" s="45"/>
    </row>
    <row r="49" spans="2:14" x14ac:dyDescent="0.25">
      <c r="B49" s="37" t="s">
        <v>78</v>
      </c>
      <c r="C49" s="2"/>
      <c r="D49" s="2"/>
      <c r="E49" s="2"/>
      <c r="F49" s="2"/>
      <c r="G49" s="6" t="s">
        <v>77</v>
      </c>
      <c r="H49" s="43"/>
    </row>
    <row r="50" spans="2:14" x14ac:dyDescent="0.25">
      <c r="B50" s="38" t="s">
        <v>79</v>
      </c>
      <c r="C50" s="2"/>
      <c r="D50" s="2"/>
      <c r="E50" s="2"/>
      <c r="F50" s="2"/>
      <c r="G50" s="41">
        <v>34186269.100000001</v>
      </c>
      <c r="H50" s="15"/>
    </row>
    <row r="51" spans="2:14" x14ac:dyDescent="0.25">
      <c r="B51" s="20"/>
      <c r="C51" s="2"/>
      <c r="D51" s="2"/>
      <c r="E51" s="2"/>
      <c r="F51" s="2"/>
      <c r="G51" s="43">
        <f>SUM(G50)</f>
        <v>34186269.100000001</v>
      </c>
      <c r="H51" s="6"/>
    </row>
    <row r="52" spans="2:14" x14ac:dyDescent="0.25">
      <c r="C52" s="2"/>
      <c r="D52" s="2"/>
      <c r="E52" s="2"/>
      <c r="F52" s="2"/>
      <c r="G52" s="15"/>
      <c r="H52" s="45"/>
    </row>
    <row r="53" spans="2:14" x14ac:dyDescent="0.25">
      <c r="B53" s="51" t="s">
        <v>80</v>
      </c>
      <c r="C53" s="2"/>
      <c r="D53" s="2"/>
      <c r="E53" s="2"/>
      <c r="F53" s="2"/>
      <c r="G53" s="6" t="s">
        <v>81</v>
      </c>
      <c r="H53" s="52"/>
    </row>
    <row r="54" spans="2:14" x14ac:dyDescent="0.25">
      <c r="B54" s="46" t="s">
        <v>82</v>
      </c>
      <c r="C54" s="2"/>
      <c r="D54" s="2"/>
      <c r="E54" s="2"/>
      <c r="F54" s="2"/>
      <c r="G54" s="41">
        <f>45200041.09</f>
        <v>45200041.090000004</v>
      </c>
      <c r="H54" s="15"/>
    </row>
    <row r="55" spans="2:14" x14ac:dyDescent="0.25">
      <c r="B55" s="20"/>
      <c r="C55" s="2"/>
      <c r="D55" s="2"/>
      <c r="E55" s="2"/>
      <c r="F55" s="2"/>
      <c r="G55" s="52">
        <f>SUM(G54)</f>
        <v>45200041.090000004</v>
      </c>
      <c r="H55" s="15"/>
    </row>
    <row r="56" spans="2:14" x14ac:dyDescent="0.25">
      <c r="B56" s="20"/>
      <c r="C56" s="2"/>
      <c r="D56" s="2"/>
      <c r="E56" s="2"/>
      <c r="F56" s="2"/>
      <c r="G56" s="15"/>
      <c r="H56" s="6"/>
    </row>
    <row r="57" spans="2:14" x14ac:dyDescent="0.25">
      <c r="B57" s="20"/>
      <c r="C57" s="2"/>
      <c r="D57" s="2"/>
      <c r="E57" s="2"/>
      <c r="F57" s="2"/>
      <c r="G57" s="15"/>
      <c r="H57" s="15"/>
    </row>
    <row r="58" spans="2:14" x14ac:dyDescent="0.25">
      <c r="B58" s="51" t="s">
        <v>18</v>
      </c>
      <c r="C58" s="2"/>
      <c r="D58" s="2"/>
      <c r="E58" s="2"/>
      <c r="F58" s="2"/>
      <c r="G58" s="6" t="s">
        <v>83</v>
      </c>
      <c r="H58" s="15"/>
    </row>
    <row r="59" spans="2:14" x14ac:dyDescent="0.25">
      <c r="B59" s="20"/>
      <c r="C59" s="2"/>
      <c r="D59" s="2"/>
      <c r="E59" s="2"/>
      <c r="F59" s="2"/>
      <c r="G59" s="15"/>
      <c r="H59" s="6"/>
    </row>
    <row r="60" spans="2:14" x14ac:dyDescent="0.25">
      <c r="B60" s="20"/>
      <c r="C60" s="2"/>
      <c r="D60" s="2"/>
      <c r="E60" s="2"/>
      <c r="F60" s="2"/>
      <c r="G60" s="15"/>
      <c r="H60" s="39"/>
    </row>
    <row r="61" spans="2:14" x14ac:dyDescent="0.25">
      <c r="B61" s="37" t="s">
        <v>88</v>
      </c>
      <c r="C61" s="2"/>
      <c r="D61" s="2"/>
      <c r="E61" s="2"/>
      <c r="F61" s="2"/>
      <c r="G61" s="6" t="s">
        <v>84</v>
      </c>
      <c r="H61" s="39"/>
    </row>
    <row r="62" spans="2:14" x14ac:dyDescent="0.25">
      <c r="B62" s="38" t="s">
        <v>85</v>
      </c>
      <c r="C62" s="2"/>
      <c r="D62" s="2"/>
      <c r="E62" s="2"/>
      <c r="F62" s="2"/>
      <c r="G62" s="39">
        <f>238710977.66-93126088.94-46563044.47-23281522.24</f>
        <v>75740322.010000005</v>
      </c>
      <c r="H62" s="45"/>
    </row>
    <row r="63" spans="2:14" x14ac:dyDescent="0.25">
      <c r="B63" s="38" t="s">
        <v>86</v>
      </c>
      <c r="C63" s="2"/>
      <c r="D63" s="2"/>
      <c r="E63" s="2"/>
      <c r="F63" s="2"/>
      <c r="G63" s="39">
        <f>-1986780455.95+2100216945.54-93126088.94</f>
        <v>20310400.649999917</v>
      </c>
      <c r="H63" s="10"/>
    </row>
    <row r="64" spans="2:14" x14ac:dyDescent="0.25">
      <c r="B64" s="38" t="s">
        <v>87</v>
      </c>
      <c r="C64" s="2"/>
      <c r="D64" s="2"/>
      <c r="E64" s="2"/>
      <c r="F64" s="2"/>
      <c r="G64" s="45">
        <f>55379718.69-23281522.24</f>
        <v>32098196.449999999</v>
      </c>
      <c r="H64" s="21"/>
      <c r="J64" s="42"/>
      <c r="L64" s="53"/>
      <c r="N64" s="53"/>
    </row>
    <row r="65" spans="2:14" x14ac:dyDescent="0.25">
      <c r="B65" s="38" t="s">
        <v>158</v>
      </c>
      <c r="C65" s="2"/>
      <c r="D65" s="2"/>
      <c r="E65" s="2"/>
      <c r="F65" s="2"/>
      <c r="G65" s="41">
        <f>'Estado de Resultado'!H32</f>
        <v>470886.43999958038</v>
      </c>
      <c r="H65" s="21"/>
      <c r="J65" s="42"/>
      <c r="L65" s="53"/>
      <c r="N65" s="53"/>
    </row>
    <row r="66" spans="2:14" x14ac:dyDescent="0.25">
      <c r="B66" s="20"/>
      <c r="C66" s="2"/>
      <c r="D66" s="2"/>
      <c r="E66" s="2"/>
      <c r="F66" s="2"/>
      <c r="G66" s="10">
        <f>SUM(G62:G65)</f>
        <v>128619805.54999951</v>
      </c>
      <c r="J66" s="42"/>
      <c r="L66" s="53"/>
    </row>
    <row r="67" spans="2:14" x14ac:dyDescent="0.25">
      <c r="B67" s="20"/>
      <c r="C67" s="2"/>
      <c r="D67" s="2"/>
      <c r="E67" s="2"/>
      <c r="F67" s="2"/>
      <c r="G67" s="21"/>
    </row>
    <row r="68" spans="2:14" x14ac:dyDescent="0.25">
      <c r="B68" s="5" t="s">
        <v>97</v>
      </c>
      <c r="C68" s="2"/>
      <c r="D68" s="2"/>
      <c r="E68" s="2"/>
      <c r="G68" s="6" t="s">
        <v>101</v>
      </c>
    </row>
    <row r="69" spans="2:14" x14ac:dyDescent="0.25">
      <c r="B69" s="38" t="s">
        <v>99</v>
      </c>
      <c r="C69" s="2"/>
      <c r="E69" s="2"/>
      <c r="G69" s="40">
        <v>3786010816.75</v>
      </c>
    </row>
    <row r="70" spans="2:14" x14ac:dyDescent="0.25">
      <c r="B70" s="38" t="s">
        <v>37</v>
      </c>
      <c r="C70" s="2"/>
      <c r="E70" s="2"/>
      <c r="G70" s="40">
        <v>25756</v>
      </c>
    </row>
    <row r="71" spans="2:14" x14ac:dyDescent="0.25">
      <c r="B71" s="9"/>
      <c r="C71" s="2"/>
      <c r="D71" s="2"/>
      <c r="E71" s="2"/>
      <c r="G71" s="44">
        <f>SUM(G69:G70)</f>
        <v>3786036572.75</v>
      </c>
    </row>
    <row r="75" spans="2:14" x14ac:dyDescent="0.25">
      <c r="B75" s="65" t="s">
        <v>89</v>
      </c>
      <c r="G75" s="6" t="s">
        <v>102</v>
      </c>
    </row>
    <row r="76" spans="2:14" x14ac:dyDescent="0.25">
      <c r="B76" s="64" t="s">
        <v>104</v>
      </c>
      <c r="G76" s="42">
        <v>81622145.200000003</v>
      </c>
    </row>
    <row r="77" spans="2:14" x14ac:dyDescent="0.25">
      <c r="B77" s="64" t="s">
        <v>105</v>
      </c>
      <c r="G77" s="42">
        <v>84903500.689999998</v>
      </c>
      <c r="H77" s="17"/>
    </row>
    <row r="78" spans="2:14" x14ac:dyDescent="0.25">
      <c r="B78" s="64" t="s">
        <v>106</v>
      </c>
      <c r="G78" s="42">
        <v>86525.150000000009</v>
      </c>
    </row>
    <row r="79" spans="2:14" x14ac:dyDescent="0.25">
      <c r="B79" s="64" t="s">
        <v>107</v>
      </c>
      <c r="G79" s="42">
        <v>2486950.7799999998</v>
      </c>
    </row>
    <row r="80" spans="2:14" x14ac:dyDescent="0.25">
      <c r="B80" s="64" t="s">
        <v>108</v>
      </c>
      <c r="C80" s="42"/>
      <c r="G80" s="42">
        <v>82500</v>
      </c>
    </row>
    <row r="81" spans="2:15" x14ac:dyDescent="0.25">
      <c r="B81" s="64" t="s">
        <v>109</v>
      </c>
      <c r="G81" s="42">
        <v>5442230</v>
      </c>
    </row>
    <row r="82" spans="2:15" x14ac:dyDescent="0.25">
      <c r="B82" s="64" t="s">
        <v>110</v>
      </c>
      <c r="G82" s="42">
        <v>11105520.450000001</v>
      </c>
    </row>
    <row r="83" spans="2:15" x14ac:dyDescent="0.25">
      <c r="B83" s="64" t="s">
        <v>111</v>
      </c>
      <c r="G83" s="42">
        <v>11143814.57</v>
      </c>
    </row>
    <row r="84" spans="2:15" x14ac:dyDescent="0.25">
      <c r="B84" s="64" t="s">
        <v>112</v>
      </c>
      <c r="G84" s="42">
        <v>1661851.57</v>
      </c>
      <c r="H84" s="22"/>
      <c r="O84" s="59"/>
    </row>
    <row r="85" spans="2:15" x14ac:dyDescent="0.25">
      <c r="G85" s="44">
        <f ca="1">SUM(G76:G85)</f>
        <v>198535038.40999997</v>
      </c>
    </row>
    <row r="86" spans="2:15" x14ac:dyDescent="0.25">
      <c r="H86" s="22"/>
    </row>
    <row r="88" spans="2:15" x14ac:dyDescent="0.25">
      <c r="H88" s="24"/>
    </row>
    <row r="89" spans="2:15" x14ac:dyDescent="0.25">
      <c r="H89" s="9"/>
    </row>
    <row r="94" spans="2:15" x14ac:dyDescent="0.25">
      <c r="I94" s="25"/>
      <c r="N94" s="53"/>
    </row>
    <row r="95" spans="2:15" x14ac:dyDescent="0.25">
      <c r="B95" s="57" t="s">
        <v>92</v>
      </c>
      <c r="C95" s="42"/>
      <c r="E95" s="53"/>
      <c r="G95" s="6" t="s">
        <v>103</v>
      </c>
      <c r="I95" s="27"/>
    </row>
    <row r="96" spans="2:15" x14ac:dyDescent="0.25">
      <c r="B96" s="63" t="s">
        <v>113</v>
      </c>
      <c r="G96" s="42">
        <v>11020740.67</v>
      </c>
      <c r="I96" s="29"/>
    </row>
    <row r="97" spans="2:9" x14ac:dyDescent="0.25">
      <c r="B97" s="63" t="s">
        <v>114</v>
      </c>
      <c r="G97" s="42">
        <v>4018769.22</v>
      </c>
      <c r="I97" s="25"/>
    </row>
    <row r="98" spans="2:9" x14ac:dyDescent="0.25">
      <c r="B98" s="63" t="s">
        <v>115</v>
      </c>
      <c r="G98" s="42">
        <v>2997972.02</v>
      </c>
      <c r="I98" s="25"/>
    </row>
    <row r="99" spans="2:9" x14ac:dyDescent="0.25">
      <c r="B99" s="63" t="s">
        <v>116</v>
      </c>
      <c r="G99" s="42">
        <v>9670</v>
      </c>
      <c r="I99" s="25"/>
    </row>
    <row r="100" spans="2:9" x14ac:dyDescent="0.25">
      <c r="B100" s="63" t="s">
        <v>117</v>
      </c>
      <c r="G100" s="42">
        <v>2894266.67</v>
      </c>
      <c r="I100" s="25"/>
    </row>
    <row r="101" spans="2:9" x14ac:dyDescent="0.25">
      <c r="B101" s="63" t="s">
        <v>118</v>
      </c>
      <c r="G101" s="42">
        <v>323025</v>
      </c>
      <c r="I101" s="25"/>
    </row>
    <row r="102" spans="2:9" x14ac:dyDescent="0.25">
      <c r="B102" s="63" t="s">
        <v>119</v>
      </c>
      <c r="G102" s="66">
        <v>2389831.88</v>
      </c>
      <c r="I102" s="30"/>
    </row>
    <row r="103" spans="2:9" x14ac:dyDescent="0.25">
      <c r="B103" s="63" t="s">
        <v>120</v>
      </c>
      <c r="G103" s="42">
        <v>32571.34</v>
      </c>
      <c r="I103" s="27"/>
    </row>
    <row r="104" spans="2:9" x14ac:dyDescent="0.25">
      <c r="B104" s="63" t="s">
        <v>121</v>
      </c>
      <c r="G104" s="42">
        <v>1640</v>
      </c>
      <c r="I104" s="29"/>
    </row>
    <row r="105" spans="2:9" x14ac:dyDescent="0.25">
      <c r="B105" s="63" t="s">
        <v>122</v>
      </c>
      <c r="G105" s="42">
        <v>1827790.58</v>
      </c>
      <c r="I105" s="30"/>
    </row>
    <row r="106" spans="2:9" x14ac:dyDescent="0.25">
      <c r="B106" s="63" t="s">
        <v>123</v>
      </c>
      <c r="G106" s="42">
        <v>128932.39</v>
      </c>
      <c r="I106" s="30"/>
    </row>
    <row r="107" spans="2:9" x14ac:dyDescent="0.25">
      <c r="B107" s="63" t="s">
        <v>124</v>
      </c>
      <c r="G107" s="42">
        <v>1052119.03</v>
      </c>
      <c r="I107" s="30"/>
    </row>
    <row r="108" spans="2:9" x14ac:dyDescent="0.25">
      <c r="B108" s="63" t="s">
        <v>125</v>
      </c>
      <c r="G108" s="42">
        <v>20792.16</v>
      </c>
      <c r="I108" s="30"/>
    </row>
    <row r="109" spans="2:9" x14ac:dyDescent="0.25">
      <c r="B109" s="63" t="s">
        <v>126</v>
      </c>
      <c r="G109" s="42">
        <v>267419.21999999997</v>
      </c>
      <c r="I109" s="30"/>
    </row>
    <row r="110" spans="2:9" x14ac:dyDescent="0.25">
      <c r="B110" s="63" t="s">
        <v>127</v>
      </c>
      <c r="G110" s="42">
        <v>245000</v>
      </c>
      <c r="I110" s="30"/>
    </row>
    <row r="111" spans="2:9" x14ac:dyDescent="0.25">
      <c r="B111" s="63" t="s">
        <v>128</v>
      </c>
      <c r="G111" s="42">
        <v>5916980.3200000003</v>
      </c>
      <c r="I111" s="30"/>
    </row>
    <row r="112" spans="2:9" x14ac:dyDescent="0.25">
      <c r="B112" s="63" t="s">
        <v>129</v>
      </c>
      <c r="G112" s="42">
        <v>6629.82</v>
      </c>
      <c r="I112" s="30"/>
    </row>
    <row r="113" spans="2:9" x14ac:dyDescent="0.25">
      <c r="B113" s="63" t="s">
        <v>130</v>
      </c>
      <c r="G113" s="42">
        <v>30382.73</v>
      </c>
      <c r="I113" s="27"/>
    </row>
    <row r="114" spans="2:9" x14ac:dyDescent="0.25">
      <c r="B114" s="63" t="s">
        <v>131</v>
      </c>
      <c r="G114" s="42">
        <v>133840.22</v>
      </c>
      <c r="I114" s="29"/>
    </row>
    <row r="115" spans="2:9" x14ac:dyDescent="0.25">
      <c r="B115" s="63" t="s">
        <v>132</v>
      </c>
      <c r="G115" s="42">
        <v>64756.54</v>
      </c>
      <c r="I115" s="25"/>
    </row>
    <row r="116" spans="2:9" x14ac:dyDescent="0.25">
      <c r="B116" s="63" t="s">
        <v>133</v>
      </c>
      <c r="G116" s="42">
        <v>376729.2</v>
      </c>
      <c r="I116" s="27"/>
    </row>
    <row r="117" spans="2:9" x14ac:dyDescent="0.25">
      <c r="B117" s="63" t="s">
        <v>134</v>
      </c>
      <c r="G117" s="42">
        <v>192170.47</v>
      </c>
      <c r="I117" s="29"/>
    </row>
    <row r="118" spans="2:9" x14ac:dyDescent="0.25">
      <c r="B118" s="63" t="s">
        <v>135</v>
      </c>
      <c r="G118" s="42">
        <v>19900</v>
      </c>
      <c r="I118" s="25"/>
    </row>
    <row r="119" spans="2:9" x14ac:dyDescent="0.25">
      <c r="B119" s="63" t="s">
        <v>136</v>
      </c>
      <c r="G119" s="42">
        <v>70827199.090000004</v>
      </c>
      <c r="I119" s="25"/>
    </row>
    <row r="120" spans="2:9" x14ac:dyDescent="0.25">
      <c r="B120" s="63" t="s">
        <v>137</v>
      </c>
      <c r="G120" s="42">
        <v>217654.30000000002</v>
      </c>
      <c r="I120" s="25"/>
    </row>
    <row r="121" spans="2:9" x14ac:dyDescent="0.25">
      <c r="B121" s="63" t="s">
        <v>138</v>
      </c>
      <c r="G121" s="42">
        <v>362531.4</v>
      </c>
      <c r="I121" s="25"/>
    </row>
    <row r="122" spans="2:9" x14ac:dyDescent="0.25">
      <c r="C122" s="11"/>
      <c r="E122" s="17"/>
      <c r="G122" s="44">
        <f>SUM(G96:G121)</f>
        <v>105379314.27</v>
      </c>
      <c r="I122" s="25"/>
    </row>
    <row r="123" spans="2:9" x14ac:dyDescent="0.25">
      <c r="I123" s="25"/>
    </row>
    <row r="124" spans="2:9" x14ac:dyDescent="0.25">
      <c r="I124" s="25"/>
    </row>
    <row r="125" spans="2:9" x14ac:dyDescent="0.25">
      <c r="B125" s="57" t="s">
        <v>94</v>
      </c>
      <c r="C125" s="17"/>
      <c r="G125" s="6" t="s">
        <v>139</v>
      </c>
      <c r="I125" s="25"/>
    </row>
    <row r="126" spans="2:9" x14ac:dyDescent="0.25">
      <c r="B126" s="63" t="s">
        <v>140</v>
      </c>
      <c r="G126" s="42">
        <v>2965185.8000000003</v>
      </c>
      <c r="I126" s="25"/>
    </row>
    <row r="127" spans="2:9" x14ac:dyDescent="0.25">
      <c r="B127" s="63" t="s">
        <v>141</v>
      </c>
      <c r="G127" s="42">
        <v>12560.6</v>
      </c>
      <c r="I127" s="25"/>
    </row>
    <row r="128" spans="2:9" x14ac:dyDescent="0.25">
      <c r="B128" s="63" t="s">
        <v>142</v>
      </c>
      <c r="G128" s="42">
        <v>3624.96</v>
      </c>
      <c r="I128" s="25"/>
    </row>
    <row r="129" spans="2:9" x14ac:dyDescent="0.25">
      <c r="B129" s="63" t="s">
        <v>143</v>
      </c>
      <c r="G129" s="42">
        <v>193140.83000000002</v>
      </c>
      <c r="I129" s="25"/>
    </row>
    <row r="130" spans="2:9" x14ac:dyDescent="0.25">
      <c r="B130" s="63" t="s">
        <v>144</v>
      </c>
      <c r="G130" s="42">
        <v>129800</v>
      </c>
      <c r="I130" s="25"/>
    </row>
    <row r="131" spans="2:9" x14ac:dyDescent="0.25">
      <c r="B131" s="63" t="s">
        <v>145</v>
      </c>
      <c r="G131" s="42">
        <v>7213958.0800000001</v>
      </c>
      <c r="I131" s="27"/>
    </row>
    <row r="132" spans="2:9" x14ac:dyDescent="0.25">
      <c r="B132" s="63" t="s">
        <v>146</v>
      </c>
      <c r="G132" s="42">
        <v>1015421.8</v>
      </c>
      <c r="I132" s="29"/>
    </row>
    <row r="133" spans="2:9" x14ac:dyDescent="0.25">
      <c r="B133" s="63" t="s">
        <v>147</v>
      </c>
      <c r="G133" s="42">
        <v>7975</v>
      </c>
      <c r="I133" s="25"/>
    </row>
    <row r="134" spans="2:9" x14ac:dyDescent="0.25">
      <c r="B134" s="63" t="s">
        <v>148</v>
      </c>
      <c r="G134" s="42">
        <v>964779.8</v>
      </c>
      <c r="I134" s="27"/>
    </row>
    <row r="135" spans="2:9" x14ac:dyDescent="0.25">
      <c r="B135" s="63" t="s">
        <v>149</v>
      </c>
      <c r="G135" s="42">
        <v>4163.78</v>
      </c>
      <c r="I135" s="29"/>
    </row>
    <row r="136" spans="2:9" x14ac:dyDescent="0.25">
      <c r="B136" s="63" t="s">
        <v>150</v>
      </c>
      <c r="G136" s="42">
        <v>61705.91</v>
      </c>
      <c r="I136" s="25"/>
    </row>
    <row r="137" spans="2:9" x14ac:dyDescent="0.25">
      <c r="B137" s="63" t="s">
        <v>151</v>
      </c>
      <c r="G137" s="42">
        <v>13711.6</v>
      </c>
      <c r="I137" s="25"/>
    </row>
    <row r="138" spans="2:9" x14ac:dyDescent="0.25">
      <c r="B138" s="63" t="s">
        <v>152</v>
      </c>
      <c r="G138" s="42">
        <v>1551320.77</v>
      </c>
      <c r="I138" s="25"/>
    </row>
    <row r="139" spans="2:9" x14ac:dyDescent="0.25">
      <c r="B139" s="25"/>
      <c r="G139" s="44">
        <f>SUM(G126:G138)</f>
        <v>14137348.93</v>
      </c>
      <c r="I139" s="27"/>
    </row>
    <row r="140" spans="2:9" x14ac:dyDescent="0.25">
      <c r="I140" s="29"/>
    </row>
    <row r="141" spans="2:9" x14ac:dyDescent="0.25">
      <c r="I141" s="25"/>
    </row>
    <row r="142" spans="2:9" x14ac:dyDescent="0.25">
      <c r="I142" s="25"/>
    </row>
    <row r="143" spans="2:9" x14ac:dyDescent="0.25">
      <c r="I143" s="25"/>
    </row>
    <row r="144" spans="2:9" x14ac:dyDescent="0.25">
      <c r="I144" s="25"/>
    </row>
    <row r="145" spans="2:9" x14ac:dyDescent="0.25">
      <c r="B145" s="57" t="s">
        <v>96</v>
      </c>
      <c r="G145" s="6" t="s">
        <v>153</v>
      </c>
      <c r="I145" s="25"/>
    </row>
    <row r="146" spans="2:9" x14ac:dyDescent="0.25">
      <c r="B146" s="63" t="s">
        <v>154</v>
      </c>
      <c r="G146" s="42">
        <v>3459384636.1599998</v>
      </c>
      <c r="I146" s="25"/>
    </row>
    <row r="147" spans="2:9" x14ac:dyDescent="0.25">
      <c r="B147" s="63" t="s">
        <v>155</v>
      </c>
      <c r="G147" s="42">
        <v>7940764.54</v>
      </c>
      <c r="I147" s="27"/>
    </row>
    <row r="148" spans="2:9" x14ac:dyDescent="0.25">
      <c r="B148" s="63" t="s">
        <v>156</v>
      </c>
      <c r="G148" s="42">
        <v>188584</v>
      </c>
    </row>
    <row r="149" spans="2:9" x14ac:dyDescent="0.25">
      <c r="G149" s="44">
        <f>SUM(G146:G148)</f>
        <v>3467513984.6999998</v>
      </c>
    </row>
    <row r="150" spans="2:9" x14ac:dyDescent="0.25">
      <c r="B150" s="25"/>
    </row>
    <row r="151" spans="2:9" x14ac:dyDescent="0.25">
      <c r="B151" s="25"/>
    </row>
    <row r="152" spans="2:9" x14ac:dyDescent="0.25">
      <c r="B152" s="25"/>
    </row>
    <row r="153" spans="2:9" x14ac:dyDescent="0.25">
      <c r="B153" s="25"/>
    </row>
    <row r="160" spans="2:9" x14ac:dyDescent="0.25">
      <c r="D160" s="2"/>
    </row>
    <row r="161" spans="2:7" x14ac:dyDescent="0.25">
      <c r="D161" s="68"/>
    </row>
    <row r="162" spans="2:7" x14ac:dyDescent="0.25">
      <c r="D162" s="69"/>
      <c r="F162" s="23"/>
      <c r="G162" s="23"/>
    </row>
    <row r="163" spans="2:7" x14ac:dyDescent="0.25">
      <c r="B163" s="21"/>
    </row>
    <row r="164" spans="2:7" x14ac:dyDescent="0.25">
      <c r="B164" s="21"/>
      <c r="F164" s="2"/>
      <c r="G164" s="2"/>
    </row>
    <row r="165" spans="2:7" x14ac:dyDescent="0.25">
      <c r="B165" s="24"/>
      <c r="D165" s="19"/>
      <c r="E165" s="2"/>
    </row>
    <row r="166" spans="2:7" x14ac:dyDescent="0.25">
      <c r="B166" s="31" t="s">
        <v>25</v>
      </c>
      <c r="D166" s="24"/>
      <c r="G166" s="23" t="s">
        <v>26</v>
      </c>
    </row>
    <row r="167" spans="2:7" x14ac:dyDescent="0.25">
      <c r="B167" s="32" t="s">
        <v>27</v>
      </c>
      <c r="G167" s="24" t="s">
        <v>28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2023-08-08T20:40:03Z</cp:lastPrinted>
  <dcterms:created xsi:type="dcterms:W3CDTF">2023-03-31T14:59:57Z</dcterms:created>
  <dcterms:modified xsi:type="dcterms:W3CDTF">2023-08-08T21:29:15Z</dcterms:modified>
</cp:coreProperties>
</file>