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5" i="3" l="1"/>
  <c r="G67" i="3"/>
  <c r="G66" i="3"/>
  <c r="G65" i="3"/>
  <c r="G26" i="3"/>
  <c r="G188" i="3" l="1"/>
  <c r="G183" i="3"/>
  <c r="G177" i="3"/>
  <c r="G176" i="3"/>
  <c r="G168" i="3"/>
  <c r="G170" i="3"/>
  <c r="G169" i="3"/>
  <c r="G167" i="3"/>
  <c r="G164" i="3"/>
  <c r="G165" i="3"/>
  <c r="G162" i="3"/>
  <c r="G161" i="3"/>
  <c r="G160" i="3"/>
  <c r="G159" i="3"/>
  <c r="G158" i="3"/>
  <c r="G157" i="3"/>
  <c r="G155" i="3"/>
  <c r="G153" i="3"/>
  <c r="G152" i="3"/>
  <c r="G135" i="3"/>
  <c r="G133" i="3"/>
  <c r="G127" i="3"/>
  <c r="G125" i="3"/>
  <c r="G112" i="3"/>
  <c r="G142" i="3"/>
  <c r="G140" i="3"/>
  <c r="G139" i="3"/>
  <c r="G137" i="3"/>
  <c r="G136" i="3"/>
  <c r="G134" i="3"/>
  <c r="G132" i="3"/>
  <c r="G131" i="3"/>
  <c r="G126" i="3"/>
  <c r="G123" i="3"/>
  <c r="G121" i="3"/>
  <c r="G119" i="3"/>
  <c r="G118" i="3"/>
  <c r="G117" i="3"/>
  <c r="G116" i="3"/>
  <c r="G115" i="3"/>
  <c r="G114" i="3"/>
  <c r="G113" i="3"/>
  <c r="G111" i="3"/>
  <c r="G110" i="3"/>
  <c r="G109" i="3"/>
  <c r="G108" i="3"/>
  <c r="G91" i="3"/>
  <c r="G90" i="3"/>
  <c r="G89" i="3"/>
  <c r="G88" i="3"/>
  <c r="G87" i="3"/>
  <c r="G85" i="3"/>
  <c r="G83" i="3"/>
  <c r="G82" i="3"/>
  <c r="G75" i="3"/>
  <c r="G74" i="3"/>
  <c r="G53" i="3"/>
  <c r="G18" i="3"/>
  <c r="G17" i="3"/>
  <c r="G22" i="3" l="1"/>
  <c r="G92" i="3" l="1"/>
  <c r="G189" i="3" l="1"/>
  <c r="H29" i="2" s="1"/>
  <c r="G184" i="3"/>
  <c r="H28" i="2" s="1"/>
  <c r="H20" i="2"/>
  <c r="G27" i="3" l="1"/>
  <c r="G30" i="3"/>
  <c r="G29" i="3"/>
  <c r="G178" i="3" l="1"/>
  <c r="H27" i="2" s="1"/>
  <c r="G171" i="3"/>
  <c r="H25" i="2"/>
  <c r="G76" i="3"/>
  <c r="H19" i="2" s="1"/>
  <c r="G28" i="3"/>
  <c r="G57" i="3"/>
  <c r="G58" i="3" s="1"/>
  <c r="H34" i="1" s="1"/>
  <c r="G54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G68" i="3" s="1"/>
  <c r="G69" i="3" s="1"/>
  <c r="H42" i="1" s="1"/>
  <c r="H43" i="1" s="1"/>
  <c r="H45" i="1" s="1"/>
</calcChain>
</file>

<file path=xl/sharedStrings.xml><?xml version="1.0" encoding="utf-8"?>
<sst xmlns="http://schemas.openxmlformats.org/spreadsheetml/2006/main" count="285" uniqueCount="256">
  <si>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</si>
  <si>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</si>
  <si>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</si>
  <si>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</si>
  <si>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</si>
  <si>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</si>
  <si>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</si>
  <si>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</si>
  <si>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</si>
  <si>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</si>
  <si>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</si>
  <si>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</si>
  <si>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</si>
  <si>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</si>
  <si>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</si>
  <si>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</si>
  <si>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</si>
  <si>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</si>
  <si>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</si>
  <si>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</si>
  <si>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</si>
  <si>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</si>
  <si>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</si>
  <si>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</si>
  <si>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</si>
  <si>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</si>
  <si>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</si>
  <si>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</si>
  <si>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</si>
  <si>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</si>
  <si>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</si>
  <si>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</si>
  <si>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</si>
  <si>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</si>
  <si>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</si>
  <si>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</si>
  <si>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</si>
  <si>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</si>
  <si>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</si>
  <si>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</si>
  <si>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</si>
  <si>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</si>
  <si>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</si>
  <si>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</si>
  <si>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</si>
  <si>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</si>
  <si>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</si>
  <si>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</si>
  <si>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</si>
  <si>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</si>
  <si>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</si>
  <si>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</si>
  <si>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</si>
  <si>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</si>
  <si>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</si>
  <si>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</si>
  <si>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</si>
  <si>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</si>
  <si>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</si>
  <si>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</si>
  <si>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</si>
  <si>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</si>
  <si>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</si>
  <si>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</si>
  <si>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</si>
  <si>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</si>
  <si>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</si>
  <si>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</si>
  <si>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</si>
  <si>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</si>
  <si>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</si>
  <si>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</si>
  <si>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</si>
  <si>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</si>
  <si>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</si>
  <si>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</si>
  <si>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</si>
  <si>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</si>
  <si>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</si>
  <si>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</si>
  <si>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</si>
  <si>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</si>
  <si>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</si>
  <si>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</si>
  <si>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</si>
  <si>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</si>
  <si>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</si>
  <si>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</si>
  <si>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</si>
  <si>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</si>
  <si>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</si>
  <si>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</si>
  <si>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</si>
  <si>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</si>
  <si>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</si>
  <si>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</si>
  <si>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</si>
  <si>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</si>
  <si>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</si>
  <si>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</si>
  <si>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</si>
  <si>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</si>
  <si>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</si>
  <si>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</si>
  <si>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</si>
  <si>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</si>
  <si>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</si>
  <si>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</si>
  <si>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</si>
  <si>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</si>
  <si>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</si>
  <si>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</si>
  <si>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</si>
  <si>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</si>
  <si>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</si>
  <si>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</si>
  <si>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</si>
  <si>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</si>
  <si>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</si>
  <si>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</si>
  <si>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</si>
  <si>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</si>
  <si>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</si>
  <si>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</si>
  <si>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</si>
  <si>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</si>
  <si>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</si>
  <si>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</si>
  <si>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</si>
  <si>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</si>
  <si>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</si>
  <si>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</si>
  <si>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</si>
  <si>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</si>
  <si>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</si>
  <si>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</si>
  <si>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</si>
  <si>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</si>
  <si>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</si>
  <si>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</si>
  <si>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</si>
  <si>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</si>
  <si>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</si>
  <si>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</si>
  <si>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</si>
  <si>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</si>
  <si>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</si>
  <si>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</si>
  <si>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</si>
  <si>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</si>
  <si>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</si>
  <si>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</si>
  <si>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</si>
  <si>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</si>
  <si>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</si>
  <si>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</si>
  <si>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</si>
  <si>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</si>
  <si>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</si>
  <si>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</si>
  <si>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</si>
  <si>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</si>
  <si>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</si>
  <si>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</si>
  <si>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</si>
  <si>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</si>
  <si>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</si>
  <si>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</si>
  <si>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</si>
  <si>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</si>
  <si>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</si>
  <si>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</si>
  <si>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</si>
  <si>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</si>
  <si>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</si>
  <si>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</si>
  <si>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</si>
  <si>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</si>
  <si>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</si>
  <si>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</si>
  <si>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</si>
  <si>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</si>
  <si>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</si>
  <si>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</si>
  <si>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</si>
  <si>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</si>
  <si>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</si>
  <si>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</si>
  <si>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</si>
  <si>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</si>
  <si>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</si>
  <si>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</si>
  <si>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</si>
  <si>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</si>
  <si>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</si>
  <si>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</si>
  <si>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</si>
  <si>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</si>
  <si>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</si>
  <si>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</si>
  <si>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</si>
  <si>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</si>
  <si>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</si>
  <si>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</si>
  <si>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</si>
  <si>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</si>
  <si>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</si>
  <si>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</si>
  <si>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</si>
  <si>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</si>
  <si>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</si>
  <si>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</si>
  <si>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</si>
  <si>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</si>
  <si>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</si>
  <si>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</si>
  <si>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</si>
  <si>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</si>
  <si>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</si>
  <si>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</si>
  <si>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</si>
  <si>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</si>
  <si>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</si>
  <si>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</si>
  <si>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</si>
  <si>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</si>
  <si>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</si>
  <si>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</si>
  <si>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</si>
  <si>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</si>
  <si>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</si>
  <si>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</si>
  <si>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</si>
  <si>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</si>
  <si>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</si>
  <si>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</si>
  <si>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</si>
  <si>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</si>
  <si>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</si>
  <si>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</si>
  <si>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</si>
  <si>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</si>
  <si>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Sub Director Administrativo y Financiera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</si>
  <si>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</si>
  <si>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</si>
  <si>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</si>
  <si>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</si>
  <si>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</si>
  <si>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</si>
  <si>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</si>
  <si>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</si>
  <si>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</si>
  <si>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</si>
  <si>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</si>
  <si>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</si>
  <si>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AL 31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</si>
</sst>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164" fontId="15" fillId="0" borderId="0" xfId="1" applyFont="1" applyAlignment="1">
      <alignment vertical="center"/>
    </xf>
    <xf numFmtId="164" fontId="15" fillId="0" borderId="1" xfId="1" applyFont="1" applyBorder="1" applyAlignment="1">
      <alignment vertical="center"/>
    </xf>
    <xf numFmtId="164" fontId="0" fillId="2" borderId="0" xfId="1" applyFont="1" applyFill="1" applyBorder="1"/>
    <xf numFmtId="164" fontId="8" fillId="2" borderId="0" xfId="1" applyFont="1" applyFill="1" applyBorder="1" applyAlignment="1">
      <alignment vertical="center"/>
    </xf>
    <xf numFmtId="164" fontId="14" fillId="0" borderId="3" xfId="1" applyFont="1" applyBorder="1" applyAlignment="1">
      <alignment vertical="center"/>
    </xf>
    <xf numFmtId="164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4" fillId="2" borderId="0" xfId="1" applyFont="1" applyFill="1" applyBorder="1" applyAlignment="1">
      <alignment vertical="center"/>
    </xf>
    <xf numFmtId="164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164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164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4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K42" sqref="K42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255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12114940.100000001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891709.88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13006649.980000002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205670167.97999999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'!G54</f>
        <v>35698045.039999999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45200041.090000004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80898086.129999995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124772081.8499999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124772081.8499999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205670167.9799999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242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I10" sqref="I10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5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255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3695815695.5999999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636123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3696451818.5999999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'!G92</f>
        <v>196949167.08000001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'!G143</f>
        <v>25963660.550000004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'!G171</f>
        <v>10024481.75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'!G178</f>
        <v>3463514509.2199998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'!G184</f>
        <v>0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'!G189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3696451818.5999999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242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196"/>
  <sheetViews>
    <sheetView workbookViewId="0">
      <selection activeCell="G178" sqref="G178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6.85546875" style="1" bestFit="1" customWidth="1"/>
    <col min="10" max="10" width="12.28515625" style="1" customWidth="1"/>
    <col min="11" max="11" width="14.85546875" style="1" bestFit="1" customWidth="1"/>
    <col min="12" max="12" width="11.42578125" style="1" customWidth="1"/>
    <col min="13" max="13" width="18.5703125" style="1" customWidth="1"/>
    <col min="14" max="14" width="14.140625" style="1" bestFit="1" customWidth="1"/>
    <col min="15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255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9" x14ac:dyDescent="0.25">
      <c r="B17" s="57" t="s">
        <v>49</v>
      </c>
      <c r="C17" s="2"/>
      <c r="E17" s="2"/>
      <c r="F17" s="2"/>
      <c r="G17" s="40">
        <f>2556411.04</f>
        <v>2556411.04</v>
      </c>
    </row>
    <row r="18" spans="2:9" x14ac:dyDescent="0.25">
      <c r="B18" s="57" t="s">
        <v>50</v>
      </c>
      <c r="C18" s="2"/>
      <c r="E18" s="2"/>
      <c r="F18" s="2"/>
      <c r="G18" s="63">
        <f>9558529.06</f>
        <v>9558529.0600000005</v>
      </c>
    </row>
    <row r="19" spans="2:9" x14ac:dyDescent="0.25">
      <c r="B19" s="9"/>
      <c r="C19" s="2"/>
      <c r="D19" s="2"/>
      <c r="E19" s="2"/>
      <c r="F19" s="2"/>
      <c r="G19" s="56">
        <f>SUM(G17:G18)</f>
        <v>12114940.100000001</v>
      </c>
    </row>
    <row r="20" spans="2:9" x14ac:dyDescent="0.25">
      <c r="B20" s="9"/>
      <c r="C20" s="2"/>
      <c r="D20" s="2"/>
      <c r="E20" s="2"/>
      <c r="F20" s="2"/>
      <c r="G20" s="10"/>
    </row>
    <row r="21" spans="2:9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9" x14ac:dyDescent="0.25">
      <c r="B22" s="57" t="s">
        <v>53</v>
      </c>
      <c r="C22" s="2"/>
      <c r="E22" s="2"/>
      <c r="F22" s="2"/>
      <c r="G22" s="39">
        <f>891709.88</f>
        <v>891709.88</v>
      </c>
    </row>
    <row r="23" spans="2:9" x14ac:dyDescent="0.25">
      <c r="B23" s="57"/>
      <c r="C23" s="2"/>
      <c r="D23" s="2"/>
      <c r="E23" s="2"/>
      <c r="F23" s="2"/>
      <c r="G23" s="41">
        <f>SUM(G22:G22)</f>
        <v>891709.88</v>
      </c>
    </row>
    <row r="24" spans="2:9" x14ac:dyDescent="0.25">
      <c r="B24" s="57"/>
      <c r="C24" s="2"/>
      <c r="D24" s="2"/>
      <c r="E24" s="2"/>
      <c r="F24" s="2"/>
      <c r="G24" s="12"/>
    </row>
    <row r="25" spans="2:9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9" x14ac:dyDescent="0.25">
      <c r="B26" s="57" t="s">
        <v>57</v>
      </c>
      <c r="C26" s="2"/>
      <c r="D26" s="2"/>
      <c r="E26" s="2"/>
      <c r="F26" s="2"/>
      <c r="G26" s="40">
        <f>484277787.01</f>
        <v>484277787.00999999</v>
      </c>
      <c r="I26" s="40"/>
    </row>
    <row r="27" spans="2:9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9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9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  <c r="I29" s="40"/>
    </row>
    <row r="30" spans="2:9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9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9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52" spans="2:13" x14ac:dyDescent="0.25">
      <c r="B52" s="37" t="s">
        <v>76</v>
      </c>
      <c r="C52" s="2"/>
      <c r="D52" s="2"/>
      <c r="E52" s="2"/>
      <c r="F52" s="2"/>
      <c r="G52" s="6" t="s">
        <v>75</v>
      </c>
    </row>
    <row r="53" spans="2:13" x14ac:dyDescent="0.25">
      <c r="B53" s="57" t="s">
        <v>77</v>
      </c>
      <c r="C53" s="2"/>
      <c r="D53" s="2"/>
      <c r="E53" s="2"/>
      <c r="F53" s="2"/>
      <c r="G53" s="39">
        <f>35698045.04</f>
        <v>35698045.039999999</v>
      </c>
    </row>
    <row r="54" spans="2:13" x14ac:dyDescent="0.25">
      <c r="B54" s="20"/>
      <c r="C54" s="2"/>
      <c r="D54" s="2"/>
      <c r="E54" s="2"/>
      <c r="F54" s="2"/>
      <c r="G54" s="41">
        <f>SUM(G53)</f>
        <v>35698045.039999999</v>
      </c>
    </row>
    <row r="55" spans="2:13" x14ac:dyDescent="0.25">
      <c r="C55" s="2"/>
      <c r="D55" s="2"/>
      <c r="E55" s="2"/>
      <c r="F55" s="2"/>
      <c r="G55" s="15"/>
    </row>
    <row r="56" spans="2:13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3" x14ac:dyDescent="0.25">
      <c r="B57" s="57" t="s">
        <v>80</v>
      </c>
      <c r="C57" s="2"/>
      <c r="D57" s="2"/>
      <c r="E57" s="2"/>
      <c r="F57" s="2"/>
      <c r="G57" s="39">
        <f>45200041.09</f>
        <v>45200041.090000004</v>
      </c>
    </row>
    <row r="58" spans="2:13" x14ac:dyDescent="0.25">
      <c r="B58" s="20"/>
      <c r="C58" s="2"/>
      <c r="D58" s="2"/>
      <c r="E58" s="2"/>
      <c r="F58" s="2"/>
      <c r="G58" s="47">
        <f>SUM(G57)</f>
        <v>45200041.090000004</v>
      </c>
    </row>
    <row r="59" spans="2:13" x14ac:dyDescent="0.25">
      <c r="B59" s="20"/>
      <c r="C59" s="2"/>
      <c r="D59" s="2"/>
      <c r="E59" s="2"/>
      <c r="F59" s="2"/>
      <c r="G59" s="15"/>
    </row>
    <row r="60" spans="2:13" x14ac:dyDescent="0.25">
      <c r="B60" s="20"/>
      <c r="C60" s="2"/>
      <c r="D60" s="2"/>
      <c r="E60" s="2"/>
      <c r="F60" s="2"/>
      <c r="G60" s="15"/>
    </row>
    <row r="61" spans="2:13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3" x14ac:dyDescent="0.25">
      <c r="B62" s="20"/>
      <c r="C62" s="2"/>
      <c r="D62" s="2"/>
      <c r="E62" s="2"/>
      <c r="F62" s="2"/>
      <c r="G62" s="15"/>
    </row>
    <row r="63" spans="2:13" x14ac:dyDescent="0.25">
      <c r="B63" s="20"/>
      <c r="C63" s="2"/>
      <c r="D63" s="2"/>
      <c r="E63" s="2"/>
      <c r="F63" s="2"/>
      <c r="G63" s="15"/>
      <c r="I63" s="40"/>
    </row>
    <row r="64" spans="2:13" x14ac:dyDescent="0.25">
      <c r="B64" s="37" t="s">
        <v>86</v>
      </c>
      <c r="C64" s="2"/>
      <c r="D64" s="2"/>
      <c r="E64" s="2"/>
      <c r="F64" s="2"/>
      <c r="G64" s="6" t="s">
        <v>82</v>
      </c>
      <c r="I64" s="40"/>
      <c r="K64" s="48"/>
      <c r="M64" s="48"/>
    </row>
    <row r="65" spans="2:13" x14ac:dyDescent="0.25">
      <c r="B65" s="57" t="s">
        <v>83</v>
      </c>
      <c r="C65" s="2"/>
      <c r="D65" s="2"/>
      <c r="E65" s="2"/>
      <c r="F65" s="2"/>
      <c r="G65" s="40">
        <f>75740322.01</f>
        <v>75740322.010000005</v>
      </c>
      <c r="I65" s="40"/>
      <c r="K65" s="48"/>
      <c r="M65" s="48"/>
    </row>
    <row r="66" spans="2:13" x14ac:dyDescent="0.25">
      <c r="B66" s="57" t="s">
        <v>84</v>
      </c>
      <c r="C66" s="2"/>
      <c r="D66" s="2"/>
      <c r="E66" s="2"/>
      <c r="F66" s="2"/>
      <c r="G66" s="40">
        <f>20310400.6499999</f>
        <v>20310400.649999902</v>
      </c>
      <c r="I66" s="40"/>
      <c r="K66" s="48"/>
    </row>
    <row r="67" spans="2:13" x14ac:dyDescent="0.25">
      <c r="B67" s="57" t="s">
        <v>85</v>
      </c>
      <c r="C67" s="2"/>
      <c r="D67" s="2"/>
      <c r="E67" s="2"/>
      <c r="F67" s="2"/>
      <c r="G67" s="40">
        <f>28721359.19</f>
        <v>28721359.190000001</v>
      </c>
      <c r="I67" s="40"/>
    </row>
    <row r="68" spans="2:13" x14ac:dyDescent="0.25">
      <c r="B68" s="57" t="s">
        <v>154</v>
      </c>
      <c r="C68" s="2"/>
      <c r="D68" s="2"/>
      <c r="E68" s="2"/>
      <c r="F68" s="2"/>
      <c r="G68" s="63">
        <f>'Estado de Resultado'!H34</f>
        <v>0</v>
      </c>
    </row>
    <row r="69" spans="2:13" x14ac:dyDescent="0.25">
      <c r="B69" s="20"/>
      <c r="C69" s="2"/>
      <c r="D69" s="2"/>
      <c r="E69" s="2"/>
      <c r="F69" s="2"/>
      <c r="G69" s="10">
        <f>SUM(G65:G68)</f>
        <v>124772081.8499999</v>
      </c>
    </row>
    <row r="70" spans="2:13" x14ac:dyDescent="0.25">
      <c r="B70" s="20"/>
      <c r="C70" s="2"/>
      <c r="D70" s="2"/>
      <c r="E70" s="2"/>
      <c r="F70" s="2"/>
      <c r="G70" s="21"/>
    </row>
    <row r="73" spans="2:13" x14ac:dyDescent="0.25">
      <c r="B73" s="5" t="s">
        <v>95</v>
      </c>
      <c r="C73" s="2"/>
      <c r="D73" s="2"/>
      <c r="E73" s="2"/>
      <c r="G73" s="6" t="s">
        <v>99</v>
      </c>
    </row>
    <row r="74" spans="2:13" x14ac:dyDescent="0.25">
      <c r="B74" s="57" t="s">
        <v>97</v>
      </c>
      <c r="C74" s="2"/>
      <c r="E74" s="2"/>
      <c r="G74" s="40">
        <f>3695179572.6</f>
        <v>3695179572.5999999</v>
      </c>
    </row>
    <row r="75" spans="2:13" x14ac:dyDescent="0.25">
      <c r="B75" s="57" t="s">
        <v>35</v>
      </c>
      <c r="C75" s="2"/>
      <c r="E75" s="2"/>
      <c r="G75" s="38">
        <f>636123</f>
        <v>636123</v>
      </c>
    </row>
    <row r="76" spans="2:13" x14ac:dyDescent="0.25">
      <c r="B76" s="9"/>
      <c r="C76" s="2"/>
      <c r="D76" s="2"/>
      <c r="E76" s="2"/>
      <c r="G76" s="42">
        <f>SUM(G74:G75)</f>
        <v>3695815695.5999999</v>
      </c>
    </row>
    <row r="81" spans="1:14" x14ac:dyDescent="0.25">
      <c r="A81" s="58" t="s">
        <v>88</v>
      </c>
      <c r="B81" s="58" t="s">
        <v>87</v>
      </c>
      <c r="G81" s="6" t="s">
        <v>100</v>
      </c>
    </row>
    <row r="82" spans="1:14" x14ac:dyDescent="0.25">
      <c r="A82" s="52" t="s">
        <v>155</v>
      </c>
      <c r="B82" s="57" t="s">
        <v>102</v>
      </c>
      <c r="G82" s="40">
        <f>82776874.21</f>
        <v>82776874.209999993</v>
      </c>
    </row>
    <row r="83" spans="1:14" x14ac:dyDescent="0.25">
      <c r="A83" s="52" t="s">
        <v>156</v>
      </c>
      <c r="B83" s="57" t="s">
        <v>103</v>
      </c>
      <c r="G83" s="40">
        <f>82725166.67</f>
        <v>82725166.670000002</v>
      </c>
    </row>
    <row r="84" spans="1:14" x14ac:dyDescent="0.25">
      <c r="A84" s="52" t="s">
        <v>157</v>
      </c>
      <c r="B84" s="57" t="s">
        <v>104</v>
      </c>
      <c r="G84" s="40">
        <v>0</v>
      </c>
    </row>
    <row r="85" spans="1:14" x14ac:dyDescent="0.25">
      <c r="A85" s="52" t="s">
        <v>158</v>
      </c>
      <c r="B85" s="57" t="s">
        <v>105</v>
      </c>
      <c r="G85" s="40">
        <f>1811848.49</f>
        <v>1811848.49</v>
      </c>
      <c r="N85" s="53"/>
    </row>
    <row r="86" spans="1:14" x14ac:dyDescent="0.25">
      <c r="A86" s="52" t="s">
        <v>159</v>
      </c>
      <c r="B86" s="57" t="s">
        <v>106</v>
      </c>
      <c r="C86" s="40"/>
      <c r="G86" s="40">
        <v>82500</v>
      </c>
    </row>
    <row r="87" spans="1:14" x14ac:dyDescent="0.25">
      <c r="A87" s="52" t="s">
        <v>160</v>
      </c>
      <c r="B87" s="57" t="s">
        <v>107</v>
      </c>
      <c r="G87" s="40">
        <f>5608963.33</f>
        <v>5608963.3300000001</v>
      </c>
    </row>
    <row r="88" spans="1:14" x14ac:dyDescent="0.25">
      <c r="A88" s="52" t="s">
        <v>227</v>
      </c>
      <c r="B88" s="64" t="s">
        <v>228</v>
      </c>
      <c r="G88" s="40">
        <f>400638.89</f>
        <v>400638.89</v>
      </c>
    </row>
    <row r="89" spans="1:14" x14ac:dyDescent="0.25">
      <c r="A89" s="52" t="s">
        <v>161</v>
      </c>
      <c r="B89" s="57" t="s">
        <v>108</v>
      </c>
      <c r="G89" s="40">
        <f>10932413.39</f>
        <v>10932413.390000001</v>
      </c>
    </row>
    <row r="90" spans="1:14" x14ac:dyDescent="0.25">
      <c r="A90" s="52" t="s">
        <v>162</v>
      </c>
      <c r="B90" s="57" t="s">
        <v>109</v>
      </c>
      <c r="G90" s="40">
        <f>10975856.64</f>
        <v>10975856.640000001</v>
      </c>
    </row>
    <row r="91" spans="1:14" x14ac:dyDescent="0.25">
      <c r="A91" s="52" t="s">
        <v>163</v>
      </c>
      <c r="B91" s="57" t="s">
        <v>110</v>
      </c>
      <c r="G91" s="63">
        <f>1634905.46</f>
        <v>1634905.46</v>
      </c>
    </row>
    <row r="92" spans="1:14" x14ac:dyDescent="0.25">
      <c r="G92" s="42">
        <f>G82+G83+G84+G85+G86+G87+G88+G89+G90+G91</f>
        <v>196949167.08000001</v>
      </c>
    </row>
    <row r="95" spans="1:14" x14ac:dyDescent="0.25">
      <c r="H95" s="25"/>
      <c r="M95" s="48"/>
    </row>
    <row r="96" spans="1:14" x14ac:dyDescent="0.25">
      <c r="H96" s="27"/>
    </row>
    <row r="97" spans="1:8" x14ac:dyDescent="0.25">
      <c r="H97" s="29"/>
    </row>
    <row r="98" spans="1:8" x14ac:dyDescent="0.25">
      <c r="H98" s="25"/>
    </row>
    <row r="99" spans="1:8" x14ac:dyDescent="0.25">
      <c r="H99" s="25"/>
    </row>
    <row r="100" spans="1:8" x14ac:dyDescent="0.25">
      <c r="H100" s="25"/>
    </row>
    <row r="101" spans="1:8" x14ac:dyDescent="0.25">
      <c r="H101" s="25"/>
    </row>
    <row r="102" spans="1:8" x14ac:dyDescent="0.25">
      <c r="H102" s="25"/>
    </row>
    <row r="103" spans="1:8" x14ac:dyDescent="0.25">
      <c r="H103" s="30"/>
    </row>
    <row r="104" spans="1:8" x14ac:dyDescent="0.25">
      <c r="H104" s="27"/>
    </row>
    <row r="105" spans="1:8" x14ac:dyDescent="0.25">
      <c r="H105" s="29"/>
    </row>
    <row r="106" spans="1:8" x14ac:dyDescent="0.25">
      <c r="H106" s="30"/>
    </row>
    <row r="107" spans="1:8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8" x14ac:dyDescent="0.25">
      <c r="A108" s="52" t="s">
        <v>164</v>
      </c>
      <c r="B108" s="57" t="s">
        <v>111</v>
      </c>
      <c r="G108" s="40">
        <f>6088772.74</f>
        <v>6088772.7400000002</v>
      </c>
      <c r="H108" s="30"/>
    </row>
    <row r="109" spans="1:8" x14ac:dyDescent="0.25">
      <c r="A109" s="52" t="s">
        <v>165</v>
      </c>
      <c r="B109" s="57" t="s">
        <v>112</v>
      </c>
      <c r="G109" s="40">
        <f>2483939.55</f>
        <v>2483939.5499999998</v>
      </c>
      <c r="H109" s="30"/>
    </row>
    <row r="110" spans="1:8" x14ac:dyDescent="0.25">
      <c r="A110" s="52" t="s">
        <v>166</v>
      </c>
      <c r="B110" s="57" t="s">
        <v>113</v>
      </c>
      <c r="G110" s="40">
        <f>2436864.06</f>
        <v>2436864.06</v>
      </c>
      <c r="H110" s="30"/>
    </row>
    <row r="111" spans="1:8" x14ac:dyDescent="0.25">
      <c r="A111" s="52" t="s">
        <v>167</v>
      </c>
      <c r="B111" s="57" t="s">
        <v>114</v>
      </c>
      <c r="G111" s="40">
        <f>19527</f>
        <v>19527</v>
      </c>
      <c r="H111" s="30"/>
    </row>
    <row r="112" spans="1:8" x14ac:dyDescent="0.25">
      <c r="A112" s="52" t="s">
        <v>243</v>
      </c>
      <c r="B112" s="57" t="s">
        <v>244</v>
      </c>
      <c r="G112" s="40">
        <f>43987</f>
        <v>43987</v>
      </c>
      <c r="H112" s="30"/>
    </row>
    <row r="113" spans="1:8" x14ac:dyDescent="0.25">
      <c r="A113" s="52" t="s">
        <v>168</v>
      </c>
      <c r="B113" s="57" t="s">
        <v>115</v>
      </c>
      <c r="G113" s="40">
        <f>210333.34</f>
        <v>210333.34</v>
      </c>
      <c r="H113" s="30"/>
    </row>
    <row r="114" spans="1:8" x14ac:dyDescent="0.25">
      <c r="A114" s="52" t="s">
        <v>169</v>
      </c>
      <c r="B114" s="57" t="s">
        <v>116</v>
      </c>
      <c r="G114" s="40">
        <f>0</f>
        <v>0</v>
      </c>
      <c r="H114" s="30"/>
    </row>
    <row r="115" spans="1:8" x14ac:dyDescent="0.25">
      <c r="A115" s="52" t="s">
        <v>170</v>
      </c>
      <c r="B115" s="64" t="s">
        <v>117</v>
      </c>
      <c r="G115" s="40">
        <f>1337630</f>
        <v>1337630</v>
      </c>
      <c r="H115" s="30"/>
    </row>
    <row r="116" spans="1:8" x14ac:dyDescent="0.25">
      <c r="A116" s="52" t="s">
        <v>171</v>
      </c>
      <c r="B116" s="57" t="s">
        <v>118</v>
      </c>
      <c r="G116" s="40">
        <f>32023.33</f>
        <v>32023.33</v>
      </c>
      <c r="H116" s="30"/>
    </row>
    <row r="117" spans="1:8" x14ac:dyDescent="0.25">
      <c r="A117" s="52" t="s">
        <v>172</v>
      </c>
      <c r="B117" s="57" t="s">
        <v>119</v>
      </c>
      <c r="G117" s="40">
        <f>251000</f>
        <v>251000</v>
      </c>
      <c r="H117" s="30"/>
    </row>
    <row r="118" spans="1:8" x14ac:dyDescent="0.25">
      <c r="A118" s="52" t="s">
        <v>226</v>
      </c>
      <c r="B118" s="57" t="s">
        <v>120</v>
      </c>
      <c r="G118" s="40">
        <f>1316890.58</f>
        <v>1316890.58</v>
      </c>
      <c r="H118" s="27"/>
    </row>
    <row r="119" spans="1:8" x14ac:dyDescent="0.25">
      <c r="A119" s="52" t="s">
        <v>173</v>
      </c>
      <c r="B119" s="57" t="s">
        <v>121</v>
      </c>
      <c r="G119" s="40">
        <f>625780.15</f>
        <v>625780.15</v>
      </c>
      <c r="H119" s="29"/>
    </row>
    <row r="120" spans="1:8" x14ac:dyDescent="0.25">
      <c r="A120" s="52" t="s">
        <v>174</v>
      </c>
      <c r="B120" s="57" t="s">
        <v>122</v>
      </c>
      <c r="G120" s="40">
        <v>0</v>
      </c>
      <c r="H120" s="25"/>
    </row>
    <row r="121" spans="1:8" x14ac:dyDescent="0.25">
      <c r="A121" s="52" t="s">
        <v>220</v>
      </c>
      <c r="B121" s="57" t="s">
        <v>221</v>
      </c>
      <c r="G121" s="40">
        <f>237833.72</f>
        <v>237833.72</v>
      </c>
      <c r="H121" s="27"/>
    </row>
    <row r="122" spans="1:8" x14ac:dyDescent="0.25">
      <c r="A122" s="52" t="s">
        <v>222</v>
      </c>
      <c r="B122" s="57" t="s">
        <v>223</v>
      </c>
      <c r="G122" s="40">
        <v>0</v>
      </c>
      <c r="H122" s="29"/>
    </row>
    <row r="123" spans="1:8" x14ac:dyDescent="0.25">
      <c r="A123" s="52" t="s">
        <v>224</v>
      </c>
      <c r="B123" s="57" t="s">
        <v>225</v>
      </c>
      <c r="G123" s="40">
        <f>2712454.2</f>
        <v>2712454.2</v>
      </c>
      <c r="H123" s="25"/>
    </row>
    <row r="124" spans="1:8" x14ac:dyDescent="0.25">
      <c r="A124" s="52" t="s">
        <v>175</v>
      </c>
      <c r="B124" s="57" t="s">
        <v>246</v>
      </c>
      <c r="G124" s="40">
        <v>0</v>
      </c>
      <c r="H124" s="25"/>
    </row>
    <row r="125" spans="1:8" x14ac:dyDescent="0.25">
      <c r="A125" s="52" t="s">
        <v>245</v>
      </c>
      <c r="B125" s="57" t="s">
        <v>123</v>
      </c>
      <c r="G125" s="40">
        <f>14681.59</f>
        <v>14681.59</v>
      </c>
      <c r="H125" s="25"/>
    </row>
    <row r="126" spans="1:8" x14ac:dyDescent="0.25">
      <c r="A126" s="52" t="s">
        <v>176</v>
      </c>
      <c r="B126" s="64" t="s">
        <v>124</v>
      </c>
      <c r="G126" s="40">
        <f>2736914.69</f>
        <v>2736914.69</v>
      </c>
      <c r="H126" s="25"/>
    </row>
    <row r="127" spans="1:8" x14ac:dyDescent="0.25">
      <c r="A127" s="52" t="s">
        <v>247</v>
      </c>
      <c r="B127" s="64" t="s">
        <v>248</v>
      </c>
      <c r="G127" s="40">
        <f>320044.6</f>
        <v>320044.59999999998</v>
      </c>
      <c r="H127" s="25"/>
    </row>
    <row r="128" spans="1:8" x14ac:dyDescent="0.25">
      <c r="A128" s="52" t="s">
        <v>177</v>
      </c>
      <c r="B128" s="57" t="s">
        <v>125</v>
      </c>
      <c r="G128" s="40">
        <v>35000</v>
      </c>
      <c r="H128" s="25"/>
    </row>
    <row r="129" spans="1:9" x14ac:dyDescent="0.25">
      <c r="A129" s="52" t="s">
        <v>178</v>
      </c>
      <c r="B129" s="57" t="s">
        <v>126</v>
      </c>
      <c r="G129" s="40">
        <v>0</v>
      </c>
      <c r="H129" s="25"/>
      <c r="I129" s="48"/>
    </row>
    <row r="130" spans="1:9" x14ac:dyDescent="0.25">
      <c r="A130" s="52" t="s">
        <v>179</v>
      </c>
      <c r="B130" s="57" t="s">
        <v>127</v>
      </c>
      <c r="G130" s="40">
        <v>0</v>
      </c>
      <c r="H130" s="25"/>
    </row>
    <row r="131" spans="1:9" x14ac:dyDescent="0.25">
      <c r="A131" s="52" t="s">
        <v>180</v>
      </c>
      <c r="B131" s="57" t="s">
        <v>128</v>
      </c>
      <c r="G131" s="40">
        <f>9540.03</f>
        <v>9540.0300000000007</v>
      </c>
      <c r="H131" s="25"/>
    </row>
    <row r="132" spans="1:9" x14ac:dyDescent="0.25">
      <c r="A132" s="52" t="s">
        <v>181</v>
      </c>
      <c r="B132" s="57" t="s">
        <v>129</v>
      </c>
      <c r="G132" s="40">
        <f>120512.43</f>
        <v>120512.43</v>
      </c>
      <c r="H132" s="25"/>
    </row>
    <row r="133" spans="1:9" x14ac:dyDescent="0.25">
      <c r="A133" s="52" t="s">
        <v>249</v>
      </c>
      <c r="B133" s="57" t="s">
        <v>250</v>
      </c>
      <c r="G133" s="40">
        <f>300900</f>
        <v>300900</v>
      </c>
      <c r="H133" s="25"/>
    </row>
    <row r="134" spans="1:9" x14ac:dyDescent="0.25">
      <c r="A134" s="52" t="s">
        <v>182</v>
      </c>
      <c r="B134" s="57" t="s">
        <v>130</v>
      </c>
      <c r="G134" s="40">
        <f>2232.03</f>
        <v>2232.0300000000002</v>
      </c>
      <c r="H134" s="25"/>
    </row>
    <row r="135" spans="1:9" x14ac:dyDescent="0.25">
      <c r="A135" s="52" t="s">
        <v>251</v>
      </c>
      <c r="B135" s="57" t="s">
        <v>252</v>
      </c>
      <c r="G135" s="40">
        <f>643100</f>
        <v>643100</v>
      </c>
      <c r="H135" s="25"/>
    </row>
    <row r="136" spans="1:9" x14ac:dyDescent="0.25">
      <c r="A136" s="52" t="s">
        <v>183</v>
      </c>
      <c r="B136" s="57" t="s">
        <v>131</v>
      </c>
      <c r="G136" s="40">
        <f>1486513.31</f>
        <v>1486513.31</v>
      </c>
      <c r="H136" s="25"/>
    </row>
    <row r="137" spans="1:9" x14ac:dyDescent="0.25">
      <c r="A137" s="52" t="s">
        <v>184</v>
      </c>
      <c r="B137" s="57" t="s">
        <v>132</v>
      </c>
      <c r="G137" s="40">
        <f>212990</f>
        <v>212990</v>
      </c>
      <c r="H137" s="25"/>
    </row>
    <row r="138" spans="1:9" x14ac:dyDescent="0.25">
      <c r="A138" s="52" t="s">
        <v>185</v>
      </c>
      <c r="B138" s="57" t="s">
        <v>133</v>
      </c>
      <c r="G138" s="40">
        <v>0</v>
      </c>
      <c r="H138" s="25"/>
    </row>
    <row r="139" spans="1:9" x14ac:dyDescent="0.25">
      <c r="A139" s="52" t="s">
        <v>239</v>
      </c>
      <c r="B139" s="64" t="s">
        <v>240</v>
      </c>
      <c r="G139" s="40">
        <f>0</f>
        <v>0</v>
      </c>
      <c r="H139" s="25"/>
    </row>
    <row r="140" spans="1:9" x14ac:dyDescent="0.25">
      <c r="A140" s="52" t="s">
        <v>186</v>
      </c>
      <c r="B140" s="57" t="s">
        <v>134</v>
      </c>
      <c r="G140" s="40">
        <f>1602990.18</f>
        <v>1602990.18</v>
      </c>
      <c r="H140" s="25"/>
    </row>
    <row r="141" spans="1:9" x14ac:dyDescent="0.25">
      <c r="A141" s="52" t="s">
        <v>187</v>
      </c>
      <c r="B141" s="57" t="s">
        <v>135</v>
      </c>
      <c r="G141" s="40">
        <v>0</v>
      </c>
      <c r="H141" s="25"/>
    </row>
    <row r="142" spans="1:9" x14ac:dyDescent="0.25">
      <c r="A142" s="52" t="s">
        <v>188</v>
      </c>
      <c r="B142" s="57" t="s">
        <v>136</v>
      </c>
      <c r="G142" s="40">
        <f>1076860.02</f>
        <v>1076860.02</v>
      </c>
      <c r="H142" s="27"/>
    </row>
    <row r="143" spans="1:9" x14ac:dyDescent="0.25">
      <c r="C143" s="11"/>
      <c r="E143" s="17"/>
      <c r="G143" s="42">
        <v>25963660.550000004</v>
      </c>
      <c r="H143" s="29"/>
    </row>
    <row r="144" spans="1:9" x14ac:dyDescent="0.25">
      <c r="H144" s="25"/>
    </row>
    <row r="145" spans="1:9" x14ac:dyDescent="0.25">
      <c r="H145" s="27"/>
    </row>
    <row r="146" spans="1:9" x14ac:dyDescent="0.25">
      <c r="H146" s="29"/>
    </row>
    <row r="147" spans="1:9" x14ac:dyDescent="0.25">
      <c r="H147" s="25"/>
    </row>
    <row r="148" spans="1:9" x14ac:dyDescent="0.25">
      <c r="H148" s="25"/>
    </row>
    <row r="149" spans="1:9" x14ac:dyDescent="0.25">
      <c r="H149" s="25"/>
    </row>
    <row r="150" spans="1:9" x14ac:dyDescent="0.25">
      <c r="H150" s="25"/>
    </row>
    <row r="151" spans="1:9" x14ac:dyDescent="0.25">
      <c r="A151" s="51" t="s">
        <v>91</v>
      </c>
      <c r="B151" s="51" t="s">
        <v>92</v>
      </c>
      <c r="C151" s="17"/>
      <c r="G151" s="6" t="s">
        <v>137</v>
      </c>
      <c r="H151" s="25"/>
    </row>
    <row r="152" spans="1:9" x14ac:dyDescent="0.25">
      <c r="A152" s="52" t="s">
        <v>189</v>
      </c>
      <c r="B152" s="57" t="s">
        <v>138</v>
      </c>
      <c r="G152" s="40">
        <f>648968.08</f>
        <v>648968.07999999996</v>
      </c>
      <c r="H152" s="25"/>
    </row>
    <row r="153" spans="1:9" x14ac:dyDescent="0.25">
      <c r="A153" s="52" t="s">
        <v>190</v>
      </c>
      <c r="B153" s="57" t="s">
        <v>139</v>
      </c>
      <c r="G153" s="40">
        <f>0</f>
        <v>0</v>
      </c>
      <c r="H153" s="27"/>
      <c r="I153" s="48"/>
    </row>
    <row r="154" spans="1:9" x14ac:dyDescent="0.25">
      <c r="A154" s="52" t="s">
        <v>191</v>
      </c>
      <c r="B154" s="57" t="s">
        <v>140</v>
      </c>
      <c r="G154" s="40">
        <v>0</v>
      </c>
      <c r="H154" s="29"/>
    </row>
    <row r="155" spans="1:9" x14ac:dyDescent="0.25">
      <c r="A155" s="52" t="s">
        <v>235</v>
      </c>
      <c r="B155" s="57" t="s">
        <v>236</v>
      </c>
      <c r="G155" s="40">
        <f>0</f>
        <v>0</v>
      </c>
      <c r="H155" s="25"/>
    </row>
    <row r="156" spans="1:9" x14ac:dyDescent="0.25">
      <c r="A156" s="52" t="s">
        <v>233</v>
      </c>
      <c r="B156" s="57" t="s">
        <v>234</v>
      </c>
      <c r="G156" s="40">
        <v>0</v>
      </c>
      <c r="H156" s="25"/>
    </row>
    <row r="157" spans="1:9" x14ac:dyDescent="0.25">
      <c r="A157" s="52" t="s">
        <v>192</v>
      </c>
      <c r="B157" s="57" t="s">
        <v>141</v>
      </c>
      <c r="G157" s="40">
        <f>59828.93</f>
        <v>59828.93</v>
      </c>
      <c r="H157" s="25"/>
    </row>
    <row r="158" spans="1:9" x14ac:dyDescent="0.25">
      <c r="A158" s="52" t="s">
        <v>193</v>
      </c>
      <c r="B158" s="57" t="s">
        <v>142</v>
      </c>
      <c r="G158" s="40">
        <f>382623.76</f>
        <v>382623.76</v>
      </c>
      <c r="H158" s="25"/>
    </row>
    <row r="159" spans="1:9" x14ac:dyDescent="0.25">
      <c r="A159" s="52" t="s">
        <v>194</v>
      </c>
      <c r="B159" s="57" t="s">
        <v>143</v>
      </c>
      <c r="G159" s="40">
        <f>6491206</f>
        <v>6491206</v>
      </c>
      <c r="H159" s="25"/>
    </row>
    <row r="160" spans="1:9" x14ac:dyDescent="0.25">
      <c r="A160" s="52" t="s">
        <v>196</v>
      </c>
      <c r="B160" s="57" t="s">
        <v>144</v>
      </c>
      <c r="G160" s="40">
        <f>77560</f>
        <v>77560</v>
      </c>
      <c r="H160" s="25"/>
    </row>
    <row r="161" spans="1:9" x14ac:dyDescent="0.25">
      <c r="A161" s="52" t="s">
        <v>195</v>
      </c>
      <c r="B161" s="57" t="s">
        <v>145</v>
      </c>
      <c r="G161" s="40">
        <f>13750.92</f>
        <v>13750.92</v>
      </c>
      <c r="H161" s="25"/>
    </row>
    <row r="162" spans="1:9" x14ac:dyDescent="0.25">
      <c r="A162" s="52" t="s">
        <v>237</v>
      </c>
      <c r="B162" s="57" t="s">
        <v>238</v>
      </c>
      <c r="G162" s="40">
        <f>0</f>
        <v>0</v>
      </c>
      <c r="H162" s="27"/>
    </row>
    <row r="163" spans="1:9" x14ac:dyDescent="0.25">
      <c r="A163" s="52" t="s">
        <v>197</v>
      </c>
      <c r="B163" s="57" t="s">
        <v>146</v>
      </c>
      <c r="G163" s="40">
        <v>0</v>
      </c>
    </row>
    <row r="164" spans="1:9" x14ac:dyDescent="0.25">
      <c r="A164" s="52" t="s">
        <v>198</v>
      </c>
      <c r="B164" s="57" t="s">
        <v>147</v>
      </c>
      <c r="G164" s="40">
        <f>0</f>
        <v>0</v>
      </c>
    </row>
    <row r="165" spans="1:9" x14ac:dyDescent="0.25">
      <c r="A165" s="52" t="s">
        <v>199</v>
      </c>
      <c r="B165" s="57" t="s">
        <v>148</v>
      </c>
      <c r="G165" s="40">
        <f>1844027</f>
        <v>1844027</v>
      </c>
    </row>
    <row r="166" spans="1:9" x14ac:dyDescent="0.25">
      <c r="A166" s="52" t="s">
        <v>229</v>
      </c>
      <c r="B166" s="57" t="s">
        <v>230</v>
      </c>
      <c r="G166" s="40">
        <v>0</v>
      </c>
    </row>
    <row r="167" spans="1:9" x14ac:dyDescent="0.25">
      <c r="A167" s="52" t="s">
        <v>200</v>
      </c>
      <c r="B167" s="57" t="s">
        <v>149</v>
      </c>
      <c r="G167" s="40">
        <f>70769.31</f>
        <v>70769.31</v>
      </c>
    </row>
    <row r="168" spans="1:9" x14ac:dyDescent="0.25">
      <c r="A168" s="52" t="s">
        <v>253</v>
      </c>
      <c r="B168" s="57" t="s">
        <v>254</v>
      </c>
      <c r="G168" s="40">
        <f>145713.45</f>
        <v>145713.45000000001</v>
      </c>
    </row>
    <row r="169" spans="1:9" x14ac:dyDescent="0.25">
      <c r="A169" s="52" t="s">
        <v>231</v>
      </c>
      <c r="B169" s="57" t="s">
        <v>232</v>
      </c>
      <c r="G169" s="40">
        <f>199980.5</f>
        <v>199980.5</v>
      </c>
    </row>
    <row r="170" spans="1:9" x14ac:dyDescent="0.25">
      <c r="A170" s="52" t="s">
        <v>201</v>
      </c>
      <c r="B170" s="57" t="s">
        <v>150</v>
      </c>
      <c r="G170" s="40">
        <f>90053.8</f>
        <v>90053.8</v>
      </c>
    </row>
    <row r="171" spans="1:9" x14ac:dyDescent="0.25">
      <c r="B171" s="25"/>
      <c r="G171" s="42">
        <f>SUM(G152:G170)</f>
        <v>10024481.75</v>
      </c>
    </row>
    <row r="173" spans="1:9" x14ac:dyDescent="0.25">
      <c r="I173" s="40"/>
    </row>
    <row r="174" spans="1:9" x14ac:dyDescent="0.25">
      <c r="A174" s="51" t="s">
        <v>93</v>
      </c>
      <c r="B174" s="51" t="s">
        <v>94</v>
      </c>
      <c r="G174" s="6" t="s">
        <v>151</v>
      </c>
    </row>
    <row r="175" spans="1:9" x14ac:dyDescent="0.25">
      <c r="A175" s="52" t="s">
        <v>202</v>
      </c>
      <c r="B175" s="57" t="s">
        <v>152</v>
      </c>
      <c r="G175" s="40">
        <f>3426426536.68</f>
        <v>3426426536.6799998</v>
      </c>
    </row>
    <row r="176" spans="1:9" x14ac:dyDescent="0.25">
      <c r="A176" s="52" t="s">
        <v>203</v>
      </c>
      <c r="B176" s="57" t="s">
        <v>153</v>
      </c>
      <c r="G176" s="40">
        <f>36818677.54</f>
        <v>36818677.539999999</v>
      </c>
    </row>
    <row r="177" spans="1:7" x14ac:dyDescent="0.25">
      <c r="A177" s="52" t="s">
        <v>204</v>
      </c>
      <c r="B177" s="57" t="s">
        <v>205</v>
      </c>
      <c r="G177" s="40">
        <f>269295</f>
        <v>269295</v>
      </c>
    </row>
    <row r="178" spans="1:7" x14ac:dyDescent="0.25">
      <c r="G178" s="42">
        <f>SUM(G175:G177)</f>
        <v>3463514509.2199998</v>
      </c>
    </row>
    <row r="179" spans="1:7" x14ac:dyDescent="0.25">
      <c r="B179" s="25"/>
    </row>
    <row r="181" spans="1:7" x14ac:dyDescent="0.25">
      <c r="A181" s="51" t="s">
        <v>206</v>
      </c>
      <c r="B181" s="51" t="s">
        <v>207</v>
      </c>
      <c r="G181" s="6" t="s">
        <v>212</v>
      </c>
    </row>
    <row r="182" spans="1:7" x14ac:dyDescent="0.25">
      <c r="A182" s="52" t="s">
        <v>213</v>
      </c>
      <c r="B182" s="57" t="s">
        <v>214</v>
      </c>
      <c r="G182" s="40">
        <v>0</v>
      </c>
    </row>
    <row r="183" spans="1:7" x14ac:dyDescent="0.25">
      <c r="A183" s="52" t="s">
        <v>215</v>
      </c>
      <c r="B183" s="57" t="s">
        <v>216</v>
      </c>
      <c r="G183" s="40">
        <f>0</f>
        <v>0</v>
      </c>
    </row>
    <row r="184" spans="1:7" x14ac:dyDescent="0.25">
      <c r="G184" s="42">
        <f>SUM(G182:G183)</f>
        <v>0</v>
      </c>
    </row>
    <row r="187" spans="1:7" x14ac:dyDescent="0.25">
      <c r="A187" s="51" t="s">
        <v>209</v>
      </c>
      <c r="B187" s="51" t="s">
        <v>210</v>
      </c>
      <c r="G187" s="6" t="s">
        <v>217</v>
      </c>
    </row>
    <row r="188" spans="1:7" x14ac:dyDescent="0.25">
      <c r="A188" s="52" t="s">
        <v>218</v>
      </c>
      <c r="B188" s="57" t="s">
        <v>219</v>
      </c>
      <c r="G188" s="40">
        <f>0</f>
        <v>0</v>
      </c>
    </row>
    <row r="189" spans="1:7" x14ac:dyDescent="0.25">
      <c r="G189" s="42">
        <f>SUM(G188:G188)</f>
        <v>0</v>
      </c>
    </row>
    <row r="195" spans="2:7" x14ac:dyDescent="0.25">
      <c r="B195" s="31" t="s">
        <v>25</v>
      </c>
      <c r="D195" s="24"/>
      <c r="G195" s="23" t="s">
        <v>241</v>
      </c>
    </row>
    <row r="196" spans="2:7" x14ac:dyDescent="0.25">
      <c r="B196" s="32" t="s">
        <v>26</v>
      </c>
      <c r="F196" s="67" t="s">
        <v>242</v>
      </c>
    </row>
  </sheetData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Yanelys Lara De La Cruz</cp:lastModifiedBy>
  <cp:lastPrinted>2023-11-14T21:13:11Z</cp:lastPrinted>
  <dcterms:created xsi:type="dcterms:W3CDTF">2023-03-31T14:59:57Z</dcterms:created>
  <dcterms:modified xsi:type="dcterms:W3CDTF">2023-11-15T14:16:05Z</dcterms:modified>
</cp:coreProperties>
</file>