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3"/>
  </bookViews>
  <sheets>
    <sheet name="Hoja1" sheetId="1" r:id="rId1"/>
    <sheet name="enero" sheetId="2" r:id="rId2"/>
    <sheet name="FEBRER0" sheetId="3" r:id="rId3"/>
    <sheet name="MARZO" sheetId="4" r:id="rId4"/>
  </sheets>
  <externalReferences>
    <externalReference r:id="rId5"/>
  </externalReferences>
  <definedNames>
    <definedName name="_xlnm._FilterDatabase" localSheetId="1" hidden="1">enero!$A$13:$F$188</definedName>
    <definedName name="_xlnm._FilterDatabase" localSheetId="3" hidden="1">MARZO!$A$8:$H$187</definedName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F20" i="4" l="1"/>
  <c r="H182" i="4"/>
  <c r="H181" i="4"/>
  <c r="G180" i="4"/>
  <c r="F180" i="4"/>
  <c r="H180" i="4" s="1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G166" i="4"/>
  <c r="G165" i="4" s="1"/>
  <c r="F166" i="4"/>
  <c r="E166" i="4"/>
  <c r="H166" i="4" s="1"/>
  <c r="F165" i="4"/>
  <c r="H164" i="4"/>
  <c r="H163" i="4"/>
  <c r="H162" i="4"/>
  <c r="H161" i="4"/>
  <c r="H160" i="4"/>
  <c r="H159" i="4"/>
  <c r="H158" i="4"/>
  <c r="G157" i="4"/>
  <c r="F157" i="4"/>
  <c r="E157" i="4"/>
  <c r="H156" i="4"/>
  <c r="H155" i="4"/>
  <c r="H154" i="4"/>
  <c r="H153" i="4"/>
  <c r="H152" i="4"/>
  <c r="E151" i="4"/>
  <c r="H151" i="4" s="1"/>
  <c r="G150" i="4"/>
  <c r="F150" i="4"/>
  <c r="H149" i="4"/>
  <c r="H148" i="4"/>
  <c r="H147" i="4"/>
  <c r="H146" i="4"/>
  <c r="H145" i="4"/>
  <c r="H144" i="4"/>
  <c r="H143" i="4"/>
  <c r="H142" i="4"/>
  <c r="H141" i="4"/>
  <c r="H140" i="4"/>
  <c r="H139" i="4"/>
  <c r="G138" i="4"/>
  <c r="F138" i="4"/>
  <c r="E138" i="4"/>
  <c r="H137" i="4"/>
  <c r="H136" i="4"/>
  <c r="H135" i="4"/>
  <c r="H134" i="4"/>
  <c r="H133" i="4"/>
  <c r="H132" i="4"/>
  <c r="H131" i="4"/>
  <c r="G130" i="4"/>
  <c r="F130" i="4"/>
  <c r="E130" i="4"/>
  <c r="H129" i="4"/>
  <c r="H128" i="4"/>
  <c r="H127" i="4"/>
  <c r="G126" i="4"/>
  <c r="H126" i="4" s="1"/>
  <c r="H125" i="4"/>
  <c r="H124" i="4"/>
  <c r="G123" i="4"/>
  <c r="F123" i="4"/>
  <c r="E123" i="4"/>
  <c r="H123" i="4" s="1"/>
  <c r="H122" i="4"/>
  <c r="H121" i="4"/>
  <c r="H120" i="4"/>
  <c r="H119" i="4"/>
  <c r="G118" i="4"/>
  <c r="F118" i="4"/>
  <c r="E118" i="4"/>
  <c r="H117" i="4"/>
  <c r="H116" i="4"/>
  <c r="H115" i="4"/>
  <c r="H114" i="4"/>
  <c r="H113" i="4"/>
  <c r="H112" i="4"/>
  <c r="G111" i="4"/>
  <c r="F111" i="4"/>
  <c r="E111" i="4"/>
  <c r="H111" i="4" s="1"/>
  <c r="H110" i="4"/>
  <c r="H109" i="4"/>
  <c r="H108" i="4"/>
  <c r="H107" i="4"/>
  <c r="H106" i="4"/>
  <c r="G105" i="4"/>
  <c r="F105" i="4"/>
  <c r="E105" i="4"/>
  <c r="H105" i="4" s="1"/>
  <c r="H104" i="4"/>
  <c r="G103" i="4"/>
  <c r="H103" i="4" s="1"/>
  <c r="H102" i="4"/>
  <c r="H101" i="4"/>
  <c r="F100" i="4"/>
  <c r="F99" i="4" s="1"/>
  <c r="E100" i="4"/>
  <c r="E99" i="4"/>
  <c r="H98" i="4"/>
  <c r="H97" i="4"/>
  <c r="H96" i="4"/>
  <c r="H95" i="4"/>
  <c r="H94" i="4"/>
  <c r="H93" i="4"/>
  <c r="H92" i="4"/>
  <c r="H91" i="4"/>
  <c r="H90" i="4"/>
  <c r="H89" i="4"/>
  <c r="G88" i="4"/>
  <c r="F88" i="4"/>
  <c r="E88" i="4"/>
  <c r="H87" i="4"/>
  <c r="H86" i="4"/>
  <c r="H85" i="4"/>
  <c r="H84" i="4"/>
  <c r="G83" i="4"/>
  <c r="F83" i="4"/>
  <c r="E83" i="4"/>
  <c r="H82" i="4"/>
  <c r="H81" i="4"/>
  <c r="H80" i="4"/>
  <c r="G79" i="4"/>
  <c r="F79" i="4"/>
  <c r="E79" i="4"/>
  <c r="H78" i="4"/>
  <c r="H77" i="4"/>
  <c r="H76" i="4"/>
  <c r="H75" i="4"/>
  <c r="H74" i="4"/>
  <c r="H73" i="4"/>
  <c r="G72" i="4"/>
  <c r="F72" i="4"/>
  <c r="E72" i="4"/>
  <c r="H71" i="4"/>
  <c r="H70" i="4"/>
  <c r="H69" i="4"/>
  <c r="H68" i="4"/>
  <c r="E67" i="4"/>
  <c r="H67" i="4" s="1"/>
  <c r="G66" i="4"/>
  <c r="F66" i="4"/>
  <c r="E66" i="4"/>
  <c r="H65" i="4"/>
  <c r="H64" i="4"/>
  <c r="H63" i="4"/>
  <c r="G62" i="4"/>
  <c r="F62" i="4"/>
  <c r="E62" i="4"/>
  <c r="H61" i="4"/>
  <c r="H60" i="4"/>
  <c r="H59" i="4"/>
  <c r="G58" i="4"/>
  <c r="F58" i="4"/>
  <c r="E58" i="4"/>
  <c r="H58" i="4" s="1"/>
  <c r="H57" i="4"/>
  <c r="H56" i="4"/>
  <c r="H55" i="4"/>
  <c r="H54" i="4"/>
  <c r="H53" i="4"/>
  <c r="G52" i="4"/>
  <c r="F52" i="4"/>
  <c r="E52" i="4"/>
  <c r="H52" i="4" s="1"/>
  <c r="H51" i="4"/>
  <c r="H50" i="4"/>
  <c r="H49" i="4"/>
  <c r="H48" i="4"/>
  <c r="H47" i="4"/>
  <c r="H46" i="4"/>
  <c r="G45" i="4"/>
  <c r="F45" i="4"/>
  <c r="F44" i="4" s="1"/>
  <c r="E45" i="4"/>
  <c r="G44" i="4"/>
  <c r="E44" i="4"/>
  <c r="H43" i="4"/>
  <c r="H42" i="4"/>
  <c r="H41" i="4"/>
  <c r="H40" i="4"/>
  <c r="H39" i="4"/>
  <c r="G38" i="4"/>
  <c r="F38" i="4"/>
  <c r="E38" i="4"/>
  <c r="H37" i="4"/>
  <c r="H36" i="4"/>
  <c r="H35" i="4"/>
  <c r="G34" i="4"/>
  <c r="F34" i="4"/>
  <c r="E34" i="4"/>
  <c r="H33" i="4"/>
  <c r="H32" i="4"/>
  <c r="G31" i="4"/>
  <c r="F31" i="4"/>
  <c r="E31" i="4"/>
  <c r="H30" i="4"/>
  <c r="H29" i="4"/>
  <c r="G28" i="4"/>
  <c r="F28" i="4"/>
  <c r="E28" i="4"/>
  <c r="H27" i="4"/>
  <c r="F26" i="4"/>
  <c r="H26" i="4" s="1"/>
  <c r="H25" i="4"/>
  <c r="H24" i="4"/>
  <c r="G23" i="4"/>
  <c r="F23" i="4"/>
  <c r="E23" i="4"/>
  <c r="H22" i="4"/>
  <c r="G21" i="4"/>
  <c r="H21" i="4" s="1"/>
  <c r="E20" i="4"/>
  <c r="H19" i="4"/>
  <c r="G18" i="4"/>
  <c r="F18" i="4"/>
  <c r="G17" i="4"/>
  <c r="F17" i="4"/>
  <c r="F16" i="4" s="1"/>
  <c r="E17" i="4"/>
  <c r="H13" i="4"/>
  <c r="H17" i="4" l="1"/>
  <c r="H28" i="4"/>
  <c r="G100" i="4"/>
  <c r="G99" i="4" s="1"/>
  <c r="H34" i="4"/>
  <c r="H18" i="4"/>
  <c r="G20" i="4"/>
  <c r="G16" i="4" s="1"/>
  <c r="G183" i="4" s="1"/>
  <c r="H38" i="4"/>
  <c r="H62" i="4"/>
  <c r="H79" i="4"/>
  <c r="H83" i="4"/>
  <c r="H44" i="4"/>
  <c r="E16" i="4"/>
  <c r="H23" i="4"/>
  <c r="H31" i="4"/>
  <c r="H45" i="4"/>
  <c r="H99" i="4"/>
  <c r="F183" i="4"/>
  <c r="H66" i="4"/>
  <c r="H72" i="4"/>
  <c r="H88" i="4"/>
  <c r="H100" i="4"/>
  <c r="H118" i="4"/>
  <c r="H130" i="4"/>
  <c r="H138" i="4"/>
  <c r="E150" i="4"/>
  <c r="H150" i="4" s="1"/>
  <c r="H157" i="4"/>
  <c r="E165" i="4"/>
  <c r="E183" i="4" l="1"/>
  <c r="H20" i="4"/>
  <c r="H183" i="4"/>
  <c r="H16" i="4"/>
  <c r="H186" i="4"/>
  <c r="H165" i="4"/>
  <c r="C16" i="3"/>
  <c r="F190" i="3"/>
  <c r="F189" i="3"/>
  <c r="C188" i="3"/>
  <c r="F188" i="3" s="1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E174" i="3"/>
  <c r="E173" i="3" s="1"/>
  <c r="D174" i="3"/>
  <c r="D173" i="3" s="1"/>
  <c r="C174" i="3"/>
  <c r="F172" i="3"/>
  <c r="F171" i="3"/>
  <c r="F170" i="3"/>
  <c r="F169" i="3"/>
  <c r="F168" i="3"/>
  <c r="F167" i="3"/>
  <c r="F166" i="3"/>
  <c r="E165" i="3"/>
  <c r="D165" i="3"/>
  <c r="C165" i="3"/>
  <c r="F164" i="3"/>
  <c r="F163" i="3"/>
  <c r="F162" i="3"/>
  <c r="F161" i="3"/>
  <c r="F160" i="3"/>
  <c r="E159" i="3"/>
  <c r="D159" i="3"/>
  <c r="F159" i="3" s="1"/>
  <c r="C159" i="3"/>
  <c r="E158" i="3"/>
  <c r="C158" i="3"/>
  <c r="F157" i="3"/>
  <c r="F156" i="3"/>
  <c r="F155" i="3"/>
  <c r="F154" i="3"/>
  <c r="F153" i="3"/>
  <c r="F152" i="3"/>
  <c r="F151" i="3"/>
  <c r="F150" i="3"/>
  <c r="F149" i="3"/>
  <c r="F148" i="3"/>
  <c r="F147" i="3"/>
  <c r="E146" i="3"/>
  <c r="D146" i="3"/>
  <c r="C146" i="3"/>
  <c r="F145" i="3"/>
  <c r="F144" i="3"/>
  <c r="F143" i="3"/>
  <c r="F142" i="3"/>
  <c r="F141" i="3"/>
  <c r="F140" i="3"/>
  <c r="F139" i="3"/>
  <c r="E138" i="3"/>
  <c r="D138" i="3"/>
  <c r="C138" i="3"/>
  <c r="F137" i="3"/>
  <c r="F136" i="3"/>
  <c r="F135" i="3"/>
  <c r="F134" i="3"/>
  <c r="F133" i="3"/>
  <c r="F132" i="3"/>
  <c r="E131" i="3"/>
  <c r="D131" i="3"/>
  <c r="C131" i="3"/>
  <c r="F130" i="3"/>
  <c r="F129" i="3"/>
  <c r="F128" i="3"/>
  <c r="F127" i="3"/>
  <c r="E126" i="3"/>
  <c r="D126" i="3"/>
  <c r="C126" i="3"/>
  <c r="F125" i="3"/>
  <c r="F124" i="3"/>
  <c r="F123" i="3"/>
  <c r="F122" i="3"/>
  <c r="F121" i="3"/>
  <c r="F120" i="3"/>
  <c r="E119" i="3"/>
  <c r="D119" i="3"/>
  <c r="C119" i="3"/>
  <c r="F118" i="3"/>
  <c r="F117" i="3"/>
  <c r="F116" i="3"/>
  <c r="F115" i="3"/>
  <c r="F114" i="3"/>
  <c r="E113" i="3"/>
  <c r="D113" i="3"/>
  <c r="C113" i="3"/>
  <c r="F112" i="3"/>
  <c r="F111" i="3"/>
  <c r="F110" i="3"/>
  <c r="F109" i="3"/>
  <c r="E108" i="3"/>
  <c r="E107" i="3" s="1"/>
  <c r="D108" i="3"/>
  <c r="C108" i="3"/>
  <c r="C107" i="3"/>
  <c r="F106" i="3"/>
  <c r="F105" i="3"/>
  <c r="F104" i="3"/>
  <c r="F103" i="3"/>
  <c r="F102" i="3"/>
  <c r="F101" i="3"/>
  <c r="F100" i="3"/>
  <c r="F99" i="3"/>
  <c r="F98" i="3"/>
  <c r="F97" i="3"/>
  <c r="E96" i="3"/>
  <c r="D96" i="3"/>
  <c r="C96" i="3"/>
  <c r="F95" i="3"/>
  <c r="F94" i="3"/>
  <c r="F93" i="3"/>
  <c r="F92" i="3"/>
  <c r="E91" i="3"/>
  <c r="D91" i="3"/>
  <c r="C91" i="3"/>
  <c r="F90" i="3"/>
  <c r="F89" i="3"/>
  <c r="F88" i="3"/>
  <c r="E87" i="3"/>
  <c r="D87" i="3"/>
  <c r="C87" i="3"/>
  <c r="F86" i="3"/>
  <c r="F85" i="3"/>
  <c r="F84" i="3"/>
  <c r="F83" i="3"/>
  <c r="F82" i="3"/>
  <c r="F81" i="3"/>
  <c r="E80" i="3"/>
  <c r="D80" i="3"/>
  <c r="C80" i="3"/>
  <c r="F79" i="3"/>
  <c r="F78" i="3"/>
  <c r="F77" i="3"/>
  <c r="F76" i="3"/>
  <c r="F75" i="3"/>
  <c r="E74" i="3"/>
  <c r="D74" i="3"/>
  <c r="C74" i="3"/>
  <c r="F73" i="3"/>
  <c r="F72" i="3"/>
  <c r="F71" i="3"/>
  <c r="E70" i="3"/>
  <c r="D70" i="3"/>
  <c r="C70" i="3"/>
  <c r="F69" i="3"/>
  <c r="F68" i="3"/>
  <c r="F67" i="3"/>
  <c r="E66" i="3"/>
  <c r="D66" i="3"/>
  <c r="C66" i="3"/>
  <c r="F65" i="3"/>
  <c r="F64" i="3"/>
  <c r="F63" i="3"/>
  <c r="F62" i="3"/>
  <c r="F61" i="3"/>
  <c r="E60" i="3"/>
  <c r="D60" i="3"/>
  <c r="C60" i="3"/>
  <c r="F59" i="3"/>
  <c r="F58" i="3"/>
  <c r="F57" i="3"/>
  <c r="F56" i="3"/>
  <c r="F55" i="3"/>
  <c r="F54" i="3"/>
  <c r="E53" i="3"/>
  <c r="D53" i="3"/>
  <c r="C53" i="3"/>
  <c r="F51" i="3"/>
  <c r="F50" i="3"/>
  <c r="F49" i="3"/>
  <c r="F48" i="3"/>
  <c r="F47" i="3"/>
  <c r="E46" i="3"/>
  <c r="D46" i="3"/>
  <c r="C46" i="3"/>
  <c r="F45" i="3"/>
  <c r="F44" i="3"/>
  <c r="F43" i="3"/>
  <c r="E42" i="3"/>
  <c r="D42" i="3"/>
  <c r="C42" i="3"/>
  <c r="F41" i="3"/>
  <c r="F40" i="3"/>
  <c r="C39" i="3"/>
  <c r="F39" i="3" s="1"/>
  <c r="F38" i="3"/>
  <c r="F37" i="3"/>
  <c r="E36" i="3"/>
  <c r="D36" i="3"/>
  <c r="C36" i="3"/>
  <c r="F35" i="3"/>
  <c r="F34" i="3"/>
  <c r="F33" i="3"/>
  <c r="F32" i="3"/>
  <c r="E31" i="3"/>
  <c r="D31" i="3"/>
  <c r="C31" i="3"/>
  <c r="F30" i="3"/>
  <c r="F29" i="3"/>
  <c r="E28" i="3"/>
  <c r="D28" i="3"/>
  <c r="C28" i="3"/>
  <c r="F27" i="3"/>
  <c r="F26" i="3"/>
  <c r="E25" i="3"/>
  <c r="D25" i="3"/>
  <c r="C25" i="3"/>
  <c r="F21" i="3"/>
  <c r="F96" i="3" l="1"/>
  <c r="D158" i="3"/>
  <c r="F28" i="3"/>
  <c r="E52" i="3"/>
  <c r="E24" i="3"/>
  <c r="F31" i="3"/>
  <c r="F174" i="3"/>
  <c r="F146" i="3"/>
  <c r="F131" i="3"/>
  <c r="F126" i="3"/>
  <c r="F119" i="3"/>
  <c r="D107" i="3"/>
  <c r="F113" i="3"/>
  <c r="F108" i="3"/>
  <c r="F91" i="3"/>
  <c r="D52" i="3"/>
  <c r="F80" i="3"/>
  <c r="F60" i="3"/>
  <c r="F53" i="3"/>
  <c r="F46" i="3"/>
  <c r="D24" i="3"/>
  <c r="C173" i="3"/>
  <c r="F158" i="3"/>
  <c r="C24" i="3"/>
  <c r="F87" i="3"/>
  <c r="F74" i="3"/>
  <c r="F70" i="3"/>
  <c r="F66" i="3"/>
  <c r="F42" i="3"/>
  <c r="F36" i="3"/>
  <c r="F165" i="3"/>
  <c r="F107" i="3"/>
  <c r="F138" i="3"/>
  <c r="E191" i="3"/>
  <c r="C52" i="3"/>
  <c r="F25" i="3"/>
  <c r="F173" i="3"/>
  <c r="F18" i="2"/>
  <c r="B16" i="2"/>
  <c r="C22" i="2"/>
  <c r="C28" i="2"/>
  <c r="C33" i="2"/>
  <c r="C36" i="2"/>
  <c r="C39" i="2"/>
  <c r="C43" i="2"/>
  <c r="C50" i="2"/>
  <c r="C57" i="2"/>
  <c r="C63" i="2"/>
  <c r="C67" i="2"/>
  <c r="C71" i="2"/>
  <c r="C77" i="2"/>
  <c r="C84" i="2"/>
  <c r="C88" i="2"/>
  <c r="C93" i="2"/>
  <c r="C105" i="2"/>
  <c r="C110" i="2"/>
  <c r="C116" i="2"/>
  <c r="C123" i="2"/>
  <c r="C128" i="2"/>
  <c r="C135" i="2"/>
  <c r="C143" i="2"/>
  <c r="C156" i="2"/>
  <c r="C162" i="2"/>
  <c r="C171" i="2"/>
  <c r="C185" i="2"/>
  <c r="F185" i="2" s="1"/>
  <c r="D22" i="2"/>
  <c r="D25" i="2"/>
  <c r="D28" i="2"/>
  <c r="D33" i="2"/>
  <c r="D39" i="2"/>
  <c r="D43" i="2"/>
  <c r="D50" i="2"/>
  <c r="D57" i="2"/>
  <c r="D63" i="2"/>
  <c r="D67" i="2"/>
  <c r="D71" i="2"/>
  <c r="D77" i="2"/>
  <c r="D84" i="2"/>
  <c r="D88" i="2"/>
  <c r="D93" i="2"/>
  <c r="D105" i="2"/>
  <c r="D110" i="2"/>
  <c r="D116" i="2"/>
  <c r="D123" i="2"/>
  <c r="D128" i="2"/>
  <c r="D135" i="2"/>
  <c r="D143" i="2"/>
  <c r="F143" i="2" s="1"/>
  <c r="D156" i="2"/>
  <c r="D162" i="2"/>
  <c r="D171" i="2"/>
  <c r="D170" i="2" s="1"/>
  <c r="E25" i="2"/>
  <c r="E33" i="2"/>
  <c r="E39" i="2"/>
  <c r="E43" i="2"/>
  <c r="E50" i="2"/>
  <c r="E57" i="2"/>
  <c r="E63" i="2"/>
  <c r="E67" i="2"/>
  <c r="E71" i="2"/>
  <c r="E77" i="2"/>
  <c r="E84" i="2"/>
  <c r="E88" i="2"/>
  <c r="E93" i="2"/>
  <c r="E105" i="2"/>
  <c r="E110" i="2"/>
  <c r="E116" i="2"/>
  <c r="E123" i="2"/>
  <c r="E128" i="2"/>
  <c r="E135" i="2"/>
  <c r="F135" i="2" s="1"/>
  <c r="E143" i="2"/>
  <c r="E156" i="2"/>
  <c r="F156" i="2" s="1"/>
  <c r="E162" i="2"/>
  <c r="E171" i="2"/>
  <c r="E170" i="2" s="1"/>
  <c r="F187" i="2"/>
  <c r="F186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2" i="2"/>
  <c r="F141" i="2"/>
  <c r="F140" i="2"/>
  <c r="F139" i="2"/>
  <c r="F138" i="2"/>
  <c r="F137" i="2"/>
  <c r="F136" i="2"/>
  <c r="F134" i="2"/>
  <c r="F133" i="2"/>
  <c r="F132" i="2"/>
  <c r="F131" i="2"/>
  <c r="F130" i="2"/>
  <c r="F129" i="2"/>
  <c r="F127" i="2"/>
  <c r="F126" i="2"/>
  <c r="F125" i="2"/>
  <c r="F124" i="2"/>
  <c r="F123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8" i="2"/>
  <c r="F107" i="2"/>
  <c r="F106" i="2"/>
  <c r="F105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6" i="2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6" i="2"/>
  <c r="C25" i="2"/>
  <c r="F25" i="2" s="1"/>
  <c r="F24" i="2"/>
  <c r="E30" i="2"/>
  <c r="F30" i="2" s="1"/>
  <c r="E23" i="2"/>
  <c r="F23" i="2" s="1"/>
  <c r="K21" i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K106" i="1"/>
  <c r="L106" i="1"/>
  <c r="M106" i="1"/>
  <c r="N106" i="1"/>
  <c r="O106" i="1"/>
  <c r="P106" i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N95" i="1"/>
  <c r="N94" i="1" s="1"/>
  <c r="O95" i="1"/>
  <c r="P95" i="1"/>
  <c r="Q95" i="1"/>
  <c r="R95" i="1"/>
  <c r="R94" i="1" s="1"/>
  <c r="P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K53" i="1"/>
  <c r="L53" i="1"/>
  <c r="M53" i="1"/>
  <c r="N53" i="1"/>
  <c r="O53" i="1"/>
  <c r="P53" i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J40" i="1"/>
  <c r="K40" i="1"/>
  <c r="L40" i="1"/>
  <c r="M40" i="1"/>
  <c r="N40" i="1"/>
  <c r="N39" i="1" s="1"/>
  <c r="O40" i="1"/>
  <c r="P40" i="1"/>
  <c r="Q40" i="1"/>
  <c r="R40" i="1"/>
  <c r="R39" i="1" s="1"/>
  <c r="P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N23" i="1"/>
  <c r="N11" i="1" s="1"/>
  <c r="O23" i="1"/>
  <c r="P23" i="1"/>
  <c r="P11" i="1" s="1"/>
  <c r="P178" i="1" s="1"/>
  <c r="Q23" i="1"/>
  <c r="R23" i="1"/>
  <c r="R11" i="1" s="1"/>
  <c r="U23" i="1"/>
  <c r="I18" i="1"/>
  <c r="J18" i="1"/>
  <c r="K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I11" i="1" s="1"/>
  <c r="J12" i="1"/>
  <c r="K12" i="1"/>
  <c r="L12" i="1"/>
  <c r="M12" i="1"/>
  <c r="N12" i="1"/>
  <c r="O12" i="1"/>
  <c r="P12" i="1"/>
  <c r="Q12" i="1"/>
  <c r="R12" i="1"/>
  <c r="M11" i="1"/>
  <c r="O11" i="1"/>
  <c r="Q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D152" i="1"/>
  <c r="E152" i="1"/>
  <c r="D161" i="1"/>
  <c r="E161" i="1"/>
  <c r="D175" i="1"/>
  <c r="E175" i="1"/>
  <c r="F175" i="1"/>
  <c r="C161" i="1"/>
  <c r="C175" i="1"/>
  <c r="C152" i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D40" i="1"/>
  <c r="E40" i="1"/>
  <c r="D47" i="1"/>
  <c r="E47" i="1"/>
  <c r="D53" i="1"/>
  <c r="E53" i="1"/>
  <c r="D57" i="1"/>
  <c r="E57" i="1"/>
  <c r="D61" i="1"/>
  <c r="E61" i="1"/>
  <c r="D67" i="1"/>
  <c r="E67" i="1"/>
  <c r="D74" i="1"/>
  <c r="E74" i="1"/>
  <c r="D78" i="1"/>
  <c r="E78" i="1"/>
  <c r="D83" i="1"/>
  <c r="E83" i="1"/>
  <c r="D95" i="1"/>
  <c r="E95" i="1"/>
  <c r="D100" i="1"/>
  <c r="E100" i="1"/>
  <c r="D106" i="1"/>
  <c r="E106" i="1"/>
  <c r="D113" i="1"/>
  <c r="E113" i="1"/>
  <c r="D118" i="1"/>
  <c r="E118" i="1"/>
  <c r="C118" i="1"/>
  <c r="C100" i="1"/>
  <c r="C133" i="1"/>
  <c r="C106" i="1"/>
  <c r="C113" i="1"/>
  <c r="F131" i="1"/>
  <c r="C125" i="1"/>
  <c r="C95" i="1"/>
  <c r="C74" i="1"/>
  <c r="C67" i="1"/>
  <c r="C61" i="1"/>
  <c r="F61" i="1" s="1"/>
  <c r="C57" i="1"/>
  <c r="C78" i="1"/>
  <c r="F78" i="1" s="1"/>
  <c r="C83" i="1"/>
  <c r="C53" i="1"/>
  <c r="F53" i="1"/>
  <c r="C47" i="1"/>
  <c r="C40" i="1"/>
  <c r="C33" i="1"/>
  <c r="C29" i="1"/>
  <c r="F29" i="1" s="1"/>
  <c r="C26" i="1"/>
  <c r="F26" i="1"/>
  <c r="C23" i="1"/>
  <c r="C18" i="1"/>
  <c r="F18" i="1" s="1"/>
  <c r="C15" i="1"/>
  <c r="F15" i="1" s="1"/>
  <c r="C12" i="1"/>
  <c r="F12" i="1" s="1"/>
  <c r="F13" i="1"/>
  <c r="F16" i="1"/>
  <c r="F19" i="1"/>
  <c r="F20" i="1"/>
  <c r="F21" i="1"/>
  <c r="F23" i="1"/>
  <c r="F24" i="1"/>
  <c r="F27" i="1"/>
  <c r="F30" i="1"/>
  <c r="F31" i="1"/>
  <c r="F33" i="1"/>
  <c r="F34" i="1"/>
  <c r="F35" i="1"/>
  <c r="F36" i="1"/>
  <c r="F41" i="1"/>
  <c r="F42" i="1"/>
  <c r="F43" i="1"/>
  <c r="F44" i="1"/>
  <c r="F45" i="1"/>
  <c r="F48" i="1"/>
  <c r="F49" i="1"/>
  <c r="F50" i="1"/>
  <c r="F51" i="1"/>
  <c r="F52" i="1"/>
  <c r="F54" i="1"/>
  <c r="F55" i="1"/>
  <c r="F57" i="1"/>
  <c r="F58" i="1"/>
  <c r="F59" i="1"/>
  <c r="F62" i="1"/>
  <c r="F63" i="1"/>
  <c r="F64" i="1"/>
  <c r="F65" i="1"/>
  <c r="F67" i="1"/>
  <c r="F68" i="1"/>
  <c r="F69" i="1"/>
  <c r="F70" i="1"/>
  <c r="F71" i="1"/>
  <c r="F72" i="1"/>
  <c r="F74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3" i="1"/>
  <c r="F114" i="1"/>
  <c r="F115" i="1"/>
  <c r="F118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9" i="1"/>
  <c r="F150" i="1"/>
  <c r="F153" i="1"/>
  <c r="F154" i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7" i="1"/>
  <c r="T98" i="1"/>
  <c r="T99" i="1"/>
  <c r="T101" i="1"/>
  <c r="W100" i="1"/>
  <c r="T102" i="1"/>
  <c r="T103" i="1"/>
  <c r="T104" i="1"/>
  <c r="T105" i="1"/>
  <c r="T107" i="1"/>
  <c r="W106" i="1"/>
  <c r="T108" i="1"/>
  <c r="T109" i="1"/>
  <c r="T110" i="1"/>
  <c r="T111" i="1"/>
  <c r="T112" i="1"/>
  <c r="T114" i="1"/>
  <c r="T115" i="1"/>
  <c r="T119" i="1"/>
  <c r="V119" i="1" s="1"/>
  <c r="T120" i="1"/>
  <c r="V120" i="1" s="1"/>
  <c r="T121" i="1"/>
  <c r="V121" i="1" s="1"/>
  <c r="T122" i="1"/>
  <c r="V122" i="1" s="1"/>
  <c r="T123" i="1"/>
  <c r="V123" i="1" s="1"/>
  <c r="T126" i="1"/>
  <c r="V126" i="1" s="1"/>
  <c r="T127" i="1"/>
  <c r="V127" i="1" s="1"/>
  <c r="T128" i="1"/>
  <c r="V128" i="1" s="1"/>
  <c r="T129" i="1"/>
  <c r="V129" i="1" s="1"/>
  <c r="T130" i="1"/>
  <c r="V130" i="1" s="1"/>
  <c r="T134" i="1"/>
  <c r="W133" i="1"/>
  <c r="T135" i="1"/>
  <c r="T136" i="1"/>
  <c r="T137" i="1"/>
  <c r="T138" i="1"/>
  <c r="T75" i="1"/>
  <c r="V75" i="1" s="1"/>
  <c r="T76" i="1"/>
  <c r="T77" i="1"/>
  <c r="T79" i="1"/>
  <c r="T80" i="1"/>
  <c r="T81" i="1"/>
  <c r="T139" i="1"/>
  <c r="T140" i="1"/>
  <c r="T141" i="1"/>
  <c r="T142" i="1"/>
  <c r="T146" i="1"/>
  <c r="T147" i="1"/>
  <c r="V147" i="1" s="1"/>
  <c r="T148" i="1"/>
  <c r="V148" i="1" s="1"/>
  <c r="T149" i="1"/>
  <c r="V149" i="1" s="1"/>
  <c r="T150" i="1"/>
  <c r="V150" i="1" s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6" i="1"/>
  <c r="V77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32" i="1"/>
  <c r="T34" i="1"/>
  <c r="T35" i="1"/>
  <c r="T36" i="1"/>
  <c r="T38" i="1"/>
  <c r="T41" i="1"/>
  <c r="T42" i="1"/>
  <c r="T43" i="1"/>
  <c r="T44" i="1"/>
  <c r="T45" i="1"/>
  <c r="T46" i="1"/>
  <c r="T48" i="1"/>
  <c r="T49" i="1"/>
  <c r="T50" i="1"/>
  <c r="T51" i="1"/>
  <c r="T52" i="1"/>
  <c r="T54" i="1"/>
  <c r="T55" i="1"/>
  <c r="T56" i="1"/>
  <c r="T58" i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V13" i="1"/>
  <c r="L11" i="1"/>
  <c r="K11" i="1"/>
  <c r="L94" i="1"/>
  <c r="L39" i="1"/>
  <c r="E11" i="1"/>
  <c r="D160" i="1"/>
  <c r="H11" i="1"/>
  <c r="T53" i="1"/>
  <c r="T29" i="1"/>
  <c r="T74" i="1"/>
  <c r="D11" i="1"/>
  <c r="C145" i="1"/>
  <c r="C160" i="1"/>
  <c r="E160" i="1"/>
  <c r="G11" i="1"/>
  <c r="Q94" i="1"/>
  <c r="O94" i="1"/>
  <c r="M94" i="1"/>
  <c r="K94" i="1"/>
  <c r="D94" i="1"/>
  <c r="F83" i="1"/>
  <c r="F47" i="1"/>
  <c r="D39" i="1"/>
  <c r="E145" i="1"/>
  <c r="G145" i="1"/>
  <c r="G94" i="1"/>
  <c r="Q39" i="1"/>
  <c r="O39" i="1"/>
  <c r="M39" i="1"/>
  <c r="K39" i="1"/>
  <c r="T57" i="1"/>
  <c r="F146" i="1"/>
  <c r="E94" i="1"/>
  <c r="E39" i="1"/>
  <c r="D145" i="1"/>
  <c r="H145" i="1"/>
  <c r="H94" i="1"/>
  <c r="F160" i="1"/>
  <c r="F161" i="1"/>
  <c r="F152" i="1"/>
  <c r="F145" i="1" s="1"/>
  <c r="T152" i="1"/>
  <c r="V146" i="1"/>
  <c r="F125" i="1"/>
  <c r="T106" i="1"/>
  <c r="T47" i="1"/>
  <c r="U47" i="1" s="1"/>
  <c r="T40" i="1"/>
  <c r="H39" i="1"/>
  <c r="Q178" i="1"/>
  <c r="O178" i="1"/>
  <c r="M178" i="1"/>
  <c r="T61" i="1"/>
  <c r="U61" i="1" s="1"/>
  <c r="G39" i="1"/>
  <c r="L178" i="1"/>
  <c r="V27" i="1"/>
  <c r="V26" i="1"/>
  <c r="T18" i="1"/>
  <c r="J94" i="1"/>
  <c r="T67" i="1"/>
  <c r="J39" i="1"/>
  <c r="J11" i="1"/>
  <c r="T78" i="1"/>
  <c r="T161" i="1"/>
  <c r="T133" i="1"/>
  <c r="T125" i="1"/>
  <c r="T118" i="1"/>
  <c r="T113" i="1"/>
  <c r="U113" i="1" s="1"/>
  <c r="T100" i="1"/>
  <c r="I94" i="1"/>
  <c r="T95" i="1"/>
  <c r="U95" i="1" s="1"/>
  <c r="T83" i="1"/>
  <c r="V57" i="1"/>
  <c r="W57" i="1" s="1"/>
  <c r="U57" i="1"/>
  <c r="I39" i="1"/>
  <c r="T33" i="1"/>
  <c r="W23" i="1"/>
  <c r="F133" i="1"/>
  <c r="C11" i="1"/>
  <c r="C94" i="1"/>
  <c r="F94" i="1" s="1"/>
  <c r="F40" i="1"/>
  <c r="V40" i="1" s="1"/>
  <c r="W40" i="1" s="1"/>
  <c r="C39" i="1"/>
  <c r="F39" i="1" s="1"/>
  <c r="F11" i="1"/>
  <c r="K178" i="1"/>
  <c r="U40" i="1"/>
  <c r="V47" i="1"/>
  <c r="W47" i="1"/>
  <c r="D178" i="1"/>
  <c r="T94" i="1"/>
  <c r="T39" i="1"/>
  <c r="V113" i="1"/>
  <c r="W113" i="1" s="1"/>
  <c r="T160" i="1"/>
  <c r="V160" i="1" s="1"/>
  <c r="C178" i="1"/>
  <c r="R178" i="1" l="1"/>
  <c r="N178" i="1"/>
  <c r="V74" i="1"/>
  <c r="V78" i="1"/>
  <c r="W78" i="1" s="1"/>
  <c r="F128" i="2"/>
  <c r="F116" i="2"/>
  <c r="F77" i="2"/>
  <c r="F67" i="2"/>
  <c r="F57" i="2"/>
  <c r="C155" i="2"/>
  <c r="F110" i="2"/>
  <c r="F93" i="2"/>
  <c r="F71" i="2"/>
  <c r="D191" i="3"/>
  <c r="F52" i="3"/>
  <c r="F24" i="3"/>
  <c r="C191" i="3"/>
  <c r="D155" i="2"/>
  <c r="V94" i="1"/>
  <c r="W94" i="1" s="1"/>
  <c r="U94" i="1"/>
  <c r="V125" i="1"/>
  <c r="V152" i="1"/>
  <c r="W152" i="1" s="1"/>
  <c r="V118" i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E104" i="2"/>
  <c r="V161" i="1"/>
  <c r="E178" i="1"/>
  <c r="V170" i="1"/>
  <c r="V168" i="1"/>
  <c r="V162" i="1"/>
  <c r="V98" i="1"/>
  <c r="V96" i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E49" i="2"/>
  <c r="F171" i="2"/>
  <c r="E155" i="2"/>
  <c r="D104" i="2"/>
  <c r="D21" i="2"/>
  <c r="C170" i="2"/>
  <c r="F170" i="2" s="1"/>
  <c r="C49" i="2"/>
  <c r="F155" i="2"/>
  <c r="D49" i="2"/>
  <c r="C104" i="2"/>
  <c r="C21" i="2"/>
  <c r="V39" i="1"/>
  <c r="W39" i="1" s="1"/>
  <c r="U39" i="1"/>
  <c r="T11" i="1"/>
  <c r="U12" i="1"/>
  <c r="V95" i="1"/>
  <c r="W95" i="1" s="1"/>
  <c r="V67" i="1"/>
  <c r="T178" i="1"/>
  <c r="U145" i="1"/>
  <c r="F178" i="1"/>
  <c r="V178" i="1" s="1"/>
  <c r="W178" i="1" s="1"/>
  <c r="V33" i="1"/>
  <c r="V12" i="1"/>
  <c r="W12" i="1" s="1"/>
  <c r="I178" i="1"/>
  <c r="E28" i="2"/>
  <c r="F28" i="2" s="1"/>
  <c r="E22" i="2"/>
  <c r="F162" i="2"/>
  <c r="F104" i="2" l="1"/>
  <c r="F49" i="2"/>
  <c r="F191" i="3"/>
  <c r="F193" i="3" s="1"/>
  <c r="V145" i="1"/>
  <c r="W145" i="1" s="1"/>
  <c r="D188" i="2"/>
  <c r="C188" i="2"/>
  <c r="V11" i="1"/>
  <c r="W11" i="1" s="1"/>
  <c r="U11" i="1"/>
  <c r="U178" i="1"/>
  <c r="E21" i="2"/>
  <c r="F22" i="2"/>
  <c r="F21" i="2" l="1"/>
  <c r="E188" i="2"/>
  <c r="F188" i="2" s="1"/>
  <c r="F190" i="2" s="1"/>
</calcChain>
</file>

<file path=xl/sharedStrings.xml><?xml version="1.0" encoding="utf-8"?>
<sst xmlns="http://schemas.openxmlformats.org/spreadsheetml/2006/main" count="1039" uniqueCount="321">
  <si>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</si>
  <si>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</si>
  <si>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</si>
  <si>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</si>
  <si>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</si>
  <si>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</si>
  <si>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</si>
  <si>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</si>
  <si>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</si>
  <si>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</si>
  <si>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</si>
  <si>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</si>
  <si>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</si>
  <si>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</si>
  <si>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</si>
  <si>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</si>
  <si>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</si>
  <si>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</si>
  <si>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</si>
  <si>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</si>
  <si>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</si>
  <si>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</si>
  <si>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</si>
  <si>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</si>
  <si>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</si>
  <si>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</si>
  <si>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</si>
  <si>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</si>
  <si>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</si>
  <si>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</si>
  <si>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</si>
  <si>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</si>
  <si>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</si>
  <si>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</si>
  <si>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</si>
  <si>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</si>
  <si>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</si>
  <si>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</si>
  <si>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</si>
  <si>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</si>
  <si>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</si>
  <si>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</si>
  <si>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</si>
  <si>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</si>
  <si>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</si>
  <si>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</si>
  <si>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</si>
  <si>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</si>
  <si>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</si>
  <si>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</si>
  <si>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</si>
  <si>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</si>
  <si>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</si>
  <si>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</si>
  <si>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</si>
  <si>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</si>
  <si>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</si>
  <si>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</si>
  <si>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</si>
  <si>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</si>
  <si>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</si>
  <si>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</si>
  <si>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</si>
  <si>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</si>
  <si>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</si>
  <si>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</si>
  <si>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</si>
  <si>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</si>
  <si>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</si>
  <si>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</si>
  <si>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</si>
  <si>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</si>
  <si>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</si>
  <si>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</si>
  <si>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</si>
  <si>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</si>
  <si>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</si>
  <si>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</si>
  <si>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</si>
  <si>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</si>
  <si>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</si>
  <si>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</si>
  <si>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</si>
  <si>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</si>
  <si>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</si>
  <si>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</si>
  <si>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</si>
  <si>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</si>
  <si>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</si>
  <si>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</si>
  <si>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</si>
  <si>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</si>
  <si>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</si>
  <si>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</si>
  <si>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</si>
  <si>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</si>
  <si>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</si>
  <si>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</si>
  <si>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</si>
  <si>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</si>
  <si>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</si>
  <si>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</si>
  <si>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</si>
  <si>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</si>
  <si>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</si>
  <si>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</si>
  <si>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</si>
  <si>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</si>
  <si>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</si>
  <si>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</si>
  <si>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</si>
  <si>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</si>
  <si>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</si>
  <si>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</si>
  <si>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</si>
  <si>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</si>
  <si>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</si>
  <si>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</si>
  <si>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</si>
  <si>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</si>
  <si>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</si>
  <si>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</si>
  <si>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</si>
  <si>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</si>
  <si>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</si>
  <si>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</si>
  <si>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</si>
  <si>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</si>
  <si>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</si>
  <si>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</si>
  <si>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</si>
  <si>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</si>
  <si>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</si>
  <si>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</si>
  <si>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</si>
  <si>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</si>
  <si>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</si>
  <si>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</si>
  <si>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</si>
  <si>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</si>
  <si>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</si>
  <si>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</si>
  <si>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</si>
  <si>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</si>
  <si>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</si>
  <si>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</si>
  <si>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</si>
  <si>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</si>
  <si>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</si>
  <si>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</si>
  <si>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</si>
  <si>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</si>
  <si>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</si>
  <si>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</si>
  <si>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</si>
  <si>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</si>
  <si>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</si>
  <si>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</si>
  <si>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</si>
  <si>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</si>
  <si>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</si>
  <si>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</si>
  <si>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</si>
  <si>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</si>
  <si>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</si>
  <si>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</si>
  <si>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</si>
  <si>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</si>
  <si>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</si>
  <si>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</si>
  <si>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</si>
  <si>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</si>
  <si>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</si>
  <si>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</si>
  <si>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</si>
  <si>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</si>
  <si>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</si>
  <si>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</si>
  <si>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</si>
  <si>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</si>
  <si>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</si>
  <si>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</si>
  <si>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</si>
  <si>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</si>
  <si>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</si>
  <si>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</si>
  <si>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</si>
  <si>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</si>
  <si>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</si>
  <si>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</si>
  <si>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</si>
  <si>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</si>
  <si>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</si>
  <si>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</si>
  <si>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</si>
  <si>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</si>
  <si>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</si>
  <si>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</si>
  <si>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</si>
  <si>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</si>
  <si>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</si>
  <si>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</si>
  <si>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</si>
  <si>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</si>
  <si>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</si>
  <si>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</si>
  <si>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</si>
  <si>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</si>
  <si>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</si>
  <si>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</si>
  <si>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</si>
  <si>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</si>
  <si>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</si>
  <si>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</si>
  <si>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</si>
  <si>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</si>
  <si>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</si>
  <si>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</si>
  <si>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</si>
  <si>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</si>
  <si>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</si>
  <si>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</si>
  <si>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</si>
  <si>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</si>
  <si>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</si>
  <si>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</si>
  <si>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</si>
  <si>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</si>
  <si>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</si>
  <si>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</si>
  <si>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</si>
  <si>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</si>
  <si>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</si>
  <si>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</si>
  <si>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</si>
  <si>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</si>
  <si>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</si>
  <si>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</si>
  <si>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</si>
  <si>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</si>
  <si>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</si>
  <si>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</si>
  <si>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</si>
  <si>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</si>
  <si>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</si>
  <si>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</si>
  <si>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</si>
  <si>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</si>
  <si>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</si>
  <si>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</si>
  <si>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</si>
  <si>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</si>
  <si>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</si>
  <si>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</si>
  <si>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</si>
  <si>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</si>
  <si>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</si>
  <si>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</si>
  <si>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</si>
  <si>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</si>
  <si>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</si>
  <si>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</si>
  <si>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</si>
  <si>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</si>
  <si>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</si>
  <si>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</si>
  <si>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</si>
  <si>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</si>
  <si>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</si>
  <si>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</si>
  <si>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</si>
  <si>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</si>
  <si>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</si>
  <si>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</si>
  <si>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</si>
  <si>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</si>
  <si>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</si>
  <si>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</si>
  <si>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</si>
  <si>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</si>
  <si>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</si>
  <si>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</si>
  <si>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</si>
  <si>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</si>
  <si>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</si>
  <si>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</si>
  <si>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</si>
  <si>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</si>
  <si>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</si>
  <si>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</si>
  <si>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</si>
  <si>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</si>
  <si>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</si>
  <si>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</si>
  <si>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</si>
  <si>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</si>
  <si>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</si>
  <si>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</si>
  <si>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</si>
  <si>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</si>
  <si>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</si>
  <si>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</si>
  <si>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</si>
  <si>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RESUMEN</t>
  </si>
  <si>
    <t>Enero 2013</t>
  </si>
  <si>
    <t>Objeto</t>
  </si>
  <si>
    <t xml:space="preserve">EJECUCION PRESUPUESTARIA </t>
  </si>
  <si>
    <t>ENERO 2013</t>
  </si>
  <si>
    <t>TOTAL INGRESOS</t>
  </si>
  <si>
    <t>DISTRIBUCION DEL GASTO</t>
  </si>
  <si>
    <t>INGRESOS</t>
  </si>
  <si>
    <t>TOTAL GASTOS</t>
  </si>
  <si>
    <t>APROPIACIONES PENDIENTES DE EJECUTAR</t>
  </si>
  <si>
    <t>FEBRERO 2013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</si>
  <si>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</si>
  <si>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</si>
  <si>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</si>
  <si>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</si>
  <si>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</si>
  <si>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</si>
  <si>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MAYO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</si>
</sst>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/>
    <xf numFmtId="49" fontId="6" fillId="0" borderId="18" xfId="0" applyNumberFormat="1" applyFont="1" applyBorder="1" applyAlignment="1">
      <alignment horizontal="center"/>
    </xf>
    <xf numFmtId="40" fontId="6" fillId="0" borderId="19" xfId="0" applyNumberFormat="1" applyFont="1" applyBorder="1"/>
    <xf numFmtId="49" fontId="4" fillId="0" borderId="20" xfId="0" applyNumberFormat="1" applyFont="1" applyBorder="1" applyAlignment="1">
      <alignment horizontal="center"/>
    </xf>
    <xf numFmtId="40" fontId="4" fillId="0" borderId="21" xfId="0" applyNumberFormat="1" applyFont="1" applyBorder="1"/>
    <xf numFmtId="49" fontId="3" fillId="0" borderId="20" xfId="0" applyNumberFormat="1" applyFont="1" applyBorder="1" applyAlignment="1">
      <alignment horizontal="center"/>
    </xf>
    <xf numFmtId="40" fontId="3" fillId="0" borderId="21" xfId="0" applyNumberFormat="1" applyFont="1" applyBorder="1"/>
    <xf numFmtId="49" fontId="6" fillId="0" borderId="20" xfId="0" applyNumberFormat="1" applyFont="1" applyBorder="1" applyAlignment="1">
      <alignment horizontal="center"/>
    </xf>
    <xf numFmtId="40" fontId="6" fillId="0" borderId="21" xfId="0" applyNumberFormat="1" applyFont="1" applyBorder="1"/>
    <xf numFmtId="49" fontId="4" fillId="0" borderId="20" xfId="0" applyNumberFormat="1" applyFont="1" applyBorder="1" applyAlignment="1">
      <alignment horizontal="left"/>
    </xf>
    <xf numFmtId="49" fontId="3" fillId="0" borderId="20" xfId="0" applyNumberFormat="1" applyFont="1" applyBorder="1" applyAlignment="1">
      <alignment horizontal="left"/>
    </xf>
    <xf numFmtId="0" fontId="3" fillId="0" borderId="21" xfId="0" applyFont="1" applyBorder="1"/>
    <xf numFmtId="49" fontId="3" fillId="0" borderId="22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4" xfId="0" applyNumberFormat="1" applyFont="1" applyBorder="1" applyAlignment="1">
      <alignment horizontal="left"/>
    </xf>
    <xf numFmtId="40" fontId="6" fillId="0" borderId="25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0" fillId="0" borderId="0" xfId="0" applyNumberFormat="1"/>
    <xf numFmtId="0" fontId="6" fillId="0" borderId="31" xfId="0" applyFont="1" applyBorder="1"/>
    <xf numFmtId="40" fontId="6" fillId="0" borderId="32" xfId="0" applyNumberFormat="1" applyFont="1" applyBorder="1"/>
    <xf numFmtId="40" fontId="6" fillId="0" borderId="33" xfId="0" applyNumberFormat="1" applyFont="1" applyBorder="1"/>
    <xf numFmtId="43" fontId="0" fillId="0" borderId="0" xfId="2" applyFont="1"/>
    <xf numFmtId="43" fontId="9" fillId="0" borderId="6" xfId="2" applyFont="1" applyBorder="1" applyAlignment="1">
      <alignment horizontal="center"/>
    </xf>
    <xf numFmtId="43" fontId="9" fillId="0" borderId="19" xfId="2" applyFont="1" applyBorder="1" applyAlignment="1">
      <alignment horizontal="center"/>
    </xf>
    <xf numFmtId="43" fontId="6" fillId="0" borderId="19" xfId="2" applyFont="1" applyBorder="1"/>
    <xf numFmtId="43" fontId="3" fillId="0" borderId="19" xfId="2" applyFont="1" applyBorder="1"/>
    <xf numFmtId="43" fontId="6" fillId="0" borderId="6" xfId="2" applyFont="1" applyBorder="1"/>
    <xf numFmtId="43" fontId="4" fillId="0" borderId="5" xfId="2" applyFont="1" applyBorder="1"/>
    <xf numFmtId="43" fontId="4" fillId="0" borderId="21" xfId="2" applyFont="1" applyBorder="1"/>
    <xf numFmtId="43" fontId="3" fillId="0" borderId="5" xfId="2" applyFont="1" applyBorder="1"/>
    <xf numFmtId="43" fontId="3" fillId="0" borderId="21" xfId="2" applyFont="1" applyBorder="1"/>
    <xf numFmtId="43" fontId="6" fillId="0" borderId="5" xfId="2" applyFont="1" applyBorder="1"/>
    <xf numFmtId="43" fontId="6" fillId="0" borderId="21" xfId="2" applyFont="1" applyBorder="1"/>
    <xf numFmtId="43" fontId="3" fillId="0" borderId="8" xfId="2" applyFont="1" applyBorder="1"/>
    <xf numFmtId="43" fontId="3" fillId="0" borderId="23" xfId="2" applyFont="1" applyBorder="1"/>
    <xf numFmtId="43" fontId="4" fillId="0" borderId="8" xfId="2" applyFont="1" applyBorder="1"/>
    <xf numFmtId="43" fontId="6" fillId="0" borderId="11" xfId="2" applyFont="1" applyBorder="1"/>
    <xf numFmtId="43" fontId="6" fillId="0" borderId="25" xfId="2" applyFont="1" applyBorder="1"/>
    <xf numFmtId="0" fontId="16" fillId="0" borderId="4" xfId="0" applyFont="1" applyBorder="1"/>
    <xf numFmtId="0" fontId="16" fillId="0" borderId="6" xfId="0" applyFont="1" applyBorder="1"/>
    <xf numFmtId="40" fontId="15" fillId="0" borderId="6" xfId="0" applyNumberFormat="1" applyFont="1" applyBorder="1"/>
    <xf numFmtId="0" fontId="0" fillId="0" borderId="0" xfId="0" applyAlignment="1">
      <alignment vertical="center" wrapText="1"/>
    </xf>
    <xf numFmtId="0" fontId="6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6" fillId="2" borderId="6" xfId="0" applyFont="1" applyFill="1" applyBorder="1"/>
    <xf numFmtId="40" fontId="18" fillId="0" borderId="5" xfId="0" applyNumberFormat="1" applyFont="1" applyFill="1" applyBorder="1"/>
    <xf numFmtId="49" fontId="17" fillId="2" borderId="5" xfId="0" applyNumberFormat="1" applyFont="1" applyFill="1" applyBorder="1" applyAlignment="1">
      <alignment horizontal="center"/>
    </xf>
    <xf numFmtId="0" fontId="0" fillId="2" borderId="35" xfId="0" applyFill="1" applyBorder="1"/>
    <xf numFmtId="49" fontId="17" fillId="2" borderId="6" xfId="0" applyNumberFormat="1" applyFont="1" applyFill="1" applyBorder="1" applyAlignment="1">
      <alignment horizontal="center"/>
    </xf>
    <xf numFmtId="0" fontId="17" fillId="2" borderId="6" xfId="0" applyFont="1" applyFill="1" applyBorder="1"/>
    <xf numFmtId="40" fontId="17" fillId="0" borderId="6" xfId="0" applyNumberFormat="1" applyFont="1" applyFill="1" applyBorder="1"/>
    <xf numFmtId="40" fontId="17" fillId="2" borderId="6" xfId="0" applyNumberFormat="1" applyFont="1" applyFill="1" applyBorder="1"/>
    <xf numFmtId="0" fontId="0" fillId="0" borderId="5" xfId="0" applyFill="1" applyBorder="1"/>
    <xf numFmtId="49" fontId="17" fillId="3" borderId="35" xfId="0" applyNumberFormat="1" applyFont="1" applyFill="1" applyBorder="1" applyAlignment="1">
      <alignment horizontal="center"/>
    </xf>
    <xf numFmtId="49" fontId="17" fillId="3" borderId="5" xfId="0" applyNumberFormat="1" applyFont="1" applyFill="1" applyBorder="1" applyAlignment="1">
      <alignment horizontal="center"/>
    </xf>
    <xf numFmtId="0" fontId="17" fillId="3" borderId="5" xfId="0" applyFont="1" applyFill="1" applyBorder="1"/>
    <xf numFmtId="40" fontId="17" fillId="0" borderId="5" xfId="0" applyNumberFormat="1" applyFont="1" applyFill="1" applyBorder="1"/>
    <xf numFmtId="40" fontId="17" fillId="3" borderId="5" xfId="0" applyNumberFormat="1" applyFont="1" applyFill="1" applyBorder="1"/>
    <xf numFmtId="0" fontId="0" fillId="0" borderId="35" xfId="0" applyFill="1" applyBorder="1"/>
    <xf numFmtId="49" fontId="18" fillId="0" borderId="5" xfId="0" applyNumberFormat="1" applyFont="1" applyFill="1" applyBorder="1" applyAlignment="1">
      <alignment horizontal="center"/>
    </xf>
    <xf numFmtId="0" fontId="18" fillId="0" borderId="5" xfId="0" applyFont="1" applyFill="1" applyBorder="1"/>
    <xf numFmtId="49" fontId="17" fillId="0" borderId="35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/>
    <xf numFmtId="49" fontId="17" fillId="2" borderId="35" xfId="0" applyNumberFormat="1" applyFont="1" applyFill="1" applyBorder="1" applyAlignment="1">
      <alignment horizontal="center"/>
    </xf>
    <xf numFmtId="0" fontId="17" fillId="2" borderId="5" xfId="0" applyFont="1" applyFill="1" applyBorder="1"/>
    <xf numFmtId="40" fontId="17" fillId="2" borderId="5" xfId="0" applyNumberFormat="1" applyFont="1" applyFill="1" applyBorder="1"/>
    <xf numFmtId="49" fontId="18" fillId="0" borderId="8" xfId="0" applyNumberFormat="1" applyFont="1" applyFill="1" applyBorder="1" applyAlignment="1">
      <alignment horizontal="center"/>
    </xf>
    <xf numFmtId="0" fontId="18" fillId="0" borderId="8" xfId="0" applyFont="1" applyFill="1" applyBorder="1"/>
    <xf numFmtId="0" fontId="17" fillId="0" borderId="8" xfId="0" applyFont="1" applyFill="1" applyBorder="1"/>
    <xf numFmtId="0" fontId="17" fillId="3" borderId="8" xfId="0" applyFont="1" applyFill="1" applyBorder="1"/>
    <xf numFmtId="40" fontId="17" fillId="0" borderId="11" xfId="0" applyNumberFormat="1" applyFont="1" applyFill="1" applyBorder="1"/>
    <xf numFmtId="0" fontId="0" fillId="0" borderId="34" xfId="0" applyFill="1" applyBorder="1"/>
    <xf numFmtId="0" fontId="0" fillId="0" borderId="36" xfId="0" applyFill="1" applyBorder="1"/>
    <xf numFmtId="49" fontId="18" fillId="0" borderId="34" xfId="0" applyNumberFormat="1" applyFont="1" applyFill="1" applyBorder="1" applyAlignment="1">
      <alignment horizontal="left"/>
    </xf>
    <xf numFmtId="0" fontId="18" fillId="0" borderId="34" xfId="0" applyFont="1" applyFill="1" applyBorder="1"/>
    <xf numFmtId="0" fontId="18" fillId="0" borderId="10" xfId="0" applyFont="1" applyFill="1" applyBorder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segura/Downloads/BALANCE%20GENERAL%20CIERRE%20MARZ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topLeftCell="A4" zoomScale="75" zoomScaleSheetLayoutView="100" workbookViewId="0">
      <selection sqref="A1:W1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6"/>
    </row>
    <row r="2" spans="1:23" ht="25.5" customHeight="1" x14ac:dyDescent="0.3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9"/>
    </row>
    <row r="3" spans="1:23" ht="25.5" hidden="1" x14ac:dyDescent="0.35">
      <c r="A3" s="140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2"/>
    </row>
    <row r="4" spans="1:23" ht="25.5" x14ac:dyDescent="0.35">
      <c r="A4" s="140" t="s">
        <v>297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</row>
    <row r="5" spans="1:23" ht="25.5" x14ac:dyDescent="0.35">
      <c r="A5" s="140" t="s">
        <v>299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132" t="s">
        <v>3</v>
      </c>
      <c r="B7" s="132" t="s">
        <v>4</v>
      </c>
      <c r="C7" s="132" t="s">
        <v>5</v>
      </c>
      <c r="D7" s="143" t="s">
        <v>6</v>
      </c>
      <c r="E7" s="143"/>
      <c r="F7" s="132" t="s">
        <v>9</v>
      </c>
      <c r="G7" s="132" t="s">
        <v>10</v>
      </c>
      <c r="H7" s="132" t="s">
        <v>11</v>
      </c>
      <c r="I7" s="132" t="s">
        <v>12</v>
      </c>
      <c r="J7" s="132" t="s">
        <v>298</v>
      </c>
      <c r="K7" s="132" t="s">
        <v>13</v>
      </c>
      <c r="L7" s="132" t="s">
        <v>14</v>
      </c>
      <c r="M7" s="132" t="s">
        <v>15</v>
      </c>
      <c r="N7" s="132" t="s">
        <v>16</v>
      </c>
      <c r="O7" s="132" t="s">
        <v>17</v>
      </c>
      <c r="P7" s="132" t="s">
        <v>18</v>
      </c>
      <c r="Q7" s="132" t="s">
        <v>19</v>
      </c>
      <c r="R7" s="132" t="s">
        <v>20</v>
      </c>
      <c r="S7" s="37"/>
      <c r="T7" s="132" t="s">
        <v>21</v>
      </c>
      <c r="U7" s="132" t="s">
        <v>22</v>
      </c>
      <c r="V7" s="132" t="s">
        <v>23</v>
      </c>
      <c r="W7" s="132" t="s">
        <v>24</v>
      </c>
    </row>
    <row r="8" spans="1:23" ht="28.5" customHeight="1" thickBot="1" x14ac:dyDescent="0.35">
      <c r="A8" s="133"/>
      <c r="B8" s="133" t="s">
        <v>4</v>
      </c>
      <c r="C8" s="133"/>
      <c r="D8" s="10" t="s">
        <v>7</v>
      </c>
      <c r="E8" s="10" t="s">
        <v>8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38"/>
      <c r="T8" s="133"/>
      <c r="U8" s="133"/>
      <c r="V8" s="133"/>
      <c r="W8" s="133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6:G196"/>
  <sheetViews>
    <sheetView topLeftCell="A9" zoomScale="85" workbookViewId="0">
      <selection activeCell="I49" sqref="I49"/>
    </sheetView>
  </sheetViews>
  <sheetFormatPr baseColWidth="10" defaultRowHeight="15" x14ac:dyDescent="0.25"/>
  <cols>
    <col min="2" max="2" width="71.42578125" bestFit="1" customWidth="1"/>
    <col min="3" max="3" width="18.7109375" hidden="1" customWidth="1"/>
    <col min="4" max="5" width="20.28515625" hidden="1" customWidth="1"/>
    <col min="6" max="6" width="22" bestFit="1" customWidth="1"/>
    <col min="7" max="7" width="14.140625" bestFit="1" customWidth="1"/>
  </cols>
  <sheetData>
    <row r="6" spans="1:7" ht="30" x14ac:dyDescent="0.4">
      <c r="A6" s="152" t="s">
        <v>0</v>
      </c>
      <c r="B6" s="152"/>
      <c r="C6" s="152"/>
      <c r="D6" s="152"/>
      <c r="E6" s="152"/>
      <c r="F6" s="152"/>
    </row>
    <row r="7" spans="1:7" ht="27" x14ac:dyDescent="0.35">
      <c r="A7" s="138" t="s">
        <v>1</v>
      </c>
      <c r="B7" s="138"/>
      <c r="C7" s="138"/>
      <c r="D7" s="138"/>
      <c r="E7" s="138"/>
      <c r="F7" s="138"/>
    </row>
    <row r="8" spans="1:7" ht="25.5" x14ac:dyDescent="0.35">
      <c r="A8" s="141" t="s">
        <v>2</v>
      </c>
      <c r="B8" s="141"/>
      <c r="C8" s="141"/>
      <c r="D8" s="141"/>
      <c r="E8" s="141"/>
      <c r="F8" s="141"/>
    </row>
    <row r="9" spans="1:7" ht="25.5" x14ac:dyDescent="0.35">
      <c r="A9" s="141" t="s">
        <v>306</v>
      </c>
      <c r="B9" s="141"/>
      <c r="C9" s="141"/>
      <c r="D9" s="141"/>
      <c r="E9" s="141"/>
      <c r="F9" s="141"/>
    </row>
    <row r="10" spans="1:7" ht="25.5" x14ac:dyDescent="0.35">
      <c r="A10" s="141" t="s">
        <v>307</v>
      </c>
      <c r="B10" s="141"/>
      <c r="C10" s="141"/>
      <c r="D10" s="141"/>
      <c r="E10" s="141"/>
      <c r="F10" s="141"/>
    </row>
    <row r="12" spans="1:7" ht="15.75" thickBot="1" x14ac:dyDescent="0.3"/>
    <row r="13" spans="1:7" ht="15.75" thickTop="1" x14ac:dyDescent="0.25">
      <c r="A13" s="144" t="s">
        <v>305</v>
      </c>
      <c r="B13" s="144" t="s">
        <v>4</v>
      </c>
      <c r="C13" s="146" t="s">
        <v>304</v>
      </c>
      <c r="D13" s="147"/>
      <c r="E13" s="147"/>
      <c r="F13" s="148"/>
    </row>
    <row r="14" spans="1:7" ht="30" customHeight="1" thickBot="1" x14ac:dyDescent="0.3">
      <c r="A14" s="145"/>
      <c r="B14" s="145" t="s">
        <v>4</v>
      </c>
      <c r="C14" s="149"/>
      <c r="D14" s="150"/>
      <c r="E14" s="150"/>
      <c r="F14" s="151"/>
    </row>
    <row r="15" spans="1:7" ht="24" thickTop="1" x14ac:dyDescent="0.35">
      <c r="A15" s="46"/>
      <c r="B15" s="99" t="s">
        <v>310</v>
      </c>
      <c r="C15" s="65"/>
      <c r="D15" s="65"/>
      <c r="E15" s="65"/>
      <c r="F15" s="66" t="s">
        <v>303</v>
      </c>
    </row>
    <row r="16" spans="1:7" ht="23.25" x14ac:dyDescent="0.35">
      <c r="A16" s="46"/>
      <c r="B16" s="13" t="str">
        <f>+[1]REGISTROS!$A$134</f>
        <v>APORTES DEL GOB. CENTRAL</v>
      </c>
      <c r="C16" s="65"/>
      <c r="D16" s="65"/>
      <c r="E16" s="65"/>
      <c r="F16" s="49">
        <v>637702083.18999994</v>
      </c>
      <c r="G16" s="71"/>
    </row>
    <row r="17" spans="1:6" ht="23.25" hidden="1" x14ac:dyDescent="0.35">
      <c r="A17" s="46"/>
      <c r="B17" s="13"/>
      <c r="C17" s="65"/>
      <c r="D17" s="65"/>
      <c r="E17" s="65"/>
      <c r="F17" s="49"/>
    </row>
    <row r="18" spans="1:6" ht="23.25" x14ac:dyDescent="0.35">
      <c r="A18" s="46"/>
      <c r="B18" s="13" t="s">
        <v>308</v>
      </c>
      <c r="C18" s="65"/>
      <c r="D18" s="65"/>
      <c r="E18" s="65"/>
      <c r="F18" s="49">
        <f>+F16+F17</f>
        <v>637702083.18999994</v>
      </c>
    </row>
    <row r="19" spans="1:6" ht="23.25" hidden="1" x14ac:dyDescent="0.35">
      <c r="A19" s="46"/>
      <c r="B19" s="13"/>
      <c r="C19" s="65"/>
      <c r="D19" s="65"/>
      <c r="E19" s="65"/>
      <c r="F19" s="49"/>
    </row>
    <row r="20" spans="1:6" ht="23.25" x14ac:dyDescent="0.35">
      <c r="A20" s="46"/>
      <c r="B20" s="99" t="s">
        <v>309</v>
      </c>
      <c r="C20" s="65" t="s">
        <v>300</v>
      </c>
      <c r="D20" s="65" t="s">
        <v>301</v>
      </c>
      <c r="E20" s="65" t="s">
        <v>302</v>
      </c>
      <c r="F20" s="47"/>
    </row>
    <row r="21" spans="1:6" ht="23.25" x14ac:dyDescent="0.35">
      <c r="A21" s="92">
        <v>1</v>
      </c>
      <c r="B21" s="13" t="s">
        <v>26</v>
      </c>
      <c r="C21" s="15">
        <f>+C22+C28+C33+C36+C39+C43</f>
        <v>1640312.02</v>
      </c>
      <c r="D21" s="15">
        <f>+D22+D25+D28+D33+D36+D39+D43</f>
        <v>11538149.810000001</v>
      </c>
      <c r="E21" s="15">
        <f>+E22+E25+E28+E33+E36+E39+E43</f>
        <v>22768715</v>
      </c>
      <c r="F21" s="49">
        <f>+C21+D21+E21</f>
        <v>35947176.829999998</v>
      </c>
    </row>
    <row r="22" spans="1:6" ht="18" hidden="1" x14ac:dyDescent="0.25">
      <c r="A22" s="50">
        <v>11</v>
      </c>
      <c r="B22" s="12" t="s">
        <v>27</v>
      </c>
      <c r="C22" s="16">
        <f>+C23</f>
        <v>1142810</v>
      </c>
      <c r="D22" s="16">
        <f>SUM(D23)</f>
        <v>9353042.7200000007</v>
      </c>
      <c r="E22" s="16">
        <f>SUM(E23)</f>
        <v>18290510</v>
      </c>
      <c r="F22" s="51">
        <f t="shared" ref="F22:F85" si="0">+C22+D22+E22</f>
        <v>28786362.719999999</v>
      </c>
    </row>
    <row r="23" spans="1:6" ht="15.75" hidden="1" x14ac:dyDescent="0.25">
      <c r="A23" s="52">
        <v>111</v>
      </c>
      <c r="B23" s="5" t="s">
        <v>28</v>
      </c>
      <c r="C23" s="17">
        <v>1142810</v>
      </c>
      <c r="D23" s="17">
        <v>9353042.7200000007</v>
      </c>
      <c r="E23" s="17">
        <f>18724375-433865</f>
        <v>18290510</v>
      </c>
      <c r="F23" s="53">
        <f t="shared" si="0"/>
        <v>28786362.719999999</v>
      </c>
    </row>
    <row r="24" spans="1:6" ht="15.75" hidden="1" x14ac:dyDescent="0.25">
      <c r="A24" s="52"/>
      <c r="B24" s="5"/>
      <c r="C24" s="17"/>
      <c r="D24" s="17"/>
      <c r="E24" s="17"/>
      <c r="F24" s="53">
        <f t="shared" si="0"/>
        <v>0</v>
      </c>
    </row>
    <row r="25" spans="1:6" ht="18" hidden="1" x14ac:dyDescent="0.25">
      <c r="A25" s="93">
        <v>12</v>
      </c>
      <c r="B25" s="12" t="s">
        <v>30</v>
      </c>
      <c r="C25" s="16">
        <f>+C26</f>
        <v>0</v>
      </c>
      <c r="D25" s="16">
        <f>+D26</f>
        <v>0</v>
      </c>
      <c r="E25" s="16">
        <f>+E26</f>
        <v>123000</v>
      </c>
      <c r="F25" s="51">
        <f t="shared" si="0"/>
        <v>123000</v>
      </c>
    </row>
    <row r="26" spans="1:6" ht="15.75" hidden="1" x14ac:dyDescent="0.25">
      <c r="A26" s="94">
        <v>121</v>
      </c>
      <c r="B26" s="5" t="s">
        <v>32</v>
      </c>
      <c r="C26" s="17"/>
      <c r="D26" s="17"/>
      <c r="E26" s="17">
        <v>123000</v>
      </c>
      <c r="F26" s="53">
        <f t="shared" si="0"/>
        <v>123000</v>
      </c>
    </row>
    <row r="27" spans="1:6" ht="15.75" hidden="1" x14ac:dyDescent="0.25">
      <c r="A27" s="52"/>
      <c r="B27" s="5"/>
      <c r="C27" s="17"/>
      <c r="D27" s="17"/>
      <c r="E27" s="17"/>
      <c r="F27" s="53">
        <f t="shared" si="0"/>
        <v>0</v>
      </c>
    </row>
    <row r="28" spans="1:6" ht="18" hidden="1" x14ac:dyDescent="0.25">
      <c r="A28" s="93">
        <v>13</v>
      </c>
      <c r="B28" s="12" t="s">
        <v>34</v>
      </c>
      <c r="C28" s="16">
        <f>SUM(C29:C31)</f>
        <v>0</v>
      </c>
      <c r="D28" s="16">
        <f>SUM(D29:D30)</f>
        <v>218000</v>
      </c>
      <c r="E28" s="16">
        <f>SUM(E29:E30)</f>
        <v>56500</v>
      </c>
      <c r="F28" s="51">
        <f t="shared" si="0"/>
        <v>274500</v>
      </c>
    </row>
    <row r="29" spans="1:6" ht="15.75" hidden="1" x14ac:dyDescent="0.25">
      <c r="A29" s="94">
        <v>134</v>
      </c>
      <c r="B29" s="5" t="s">
        <v>39</v>
      </c>
      <c r="C29" s="17"/>
      <c r="D29" s="17"/>
      <c r="E29" s="17"/>
      <c r="F29" s="53">
        <f t="shared" si="0"/>
        <v>0</v>
      </c>
    </row>
    <row r="30" spans="1:6" ht="15.75" hidden="1" x14ac:dyDescent="0.25">
      <c r="A30" s="94">
        <v>137</v>
      </c>
      <c r="B30" s="5" t="s">
        <v>38</v>
      </c>
      <c r="C30" s="17"/>
      <c r="D30" s="17">
        <v>218000</v>
      </c>
      <c r="E30" s="17">
        <f>112500-56000</f>
        <v>56500</v>
      </c>
      <c r="F30" s="53">
        <f t="shared" si="0"/>
        <v>274500</v>
      </c>
    </row>
    <row r="31" spans="1:6" ht="15.75" hidden="1" x14ac:dyDescent="0.25">
      <c r="A31" s="94">
        <v>138</v>
      </c>
      <c r="B31" s="5" t="s">
        <v>40</v>
      </c>
      <c r="C31" s="17"/>
      <c r="D31" s="17"/>
      <c r="E31" s="17"/>
      <c r="F31" s="53">
        <f t="shared" si="0"/>
        <v>0</v>
      </c>
    </row>
    <row r="32" spans="1:6" ht="15.75" hidden="1" x14ac:dyDescent="0.25">
      <c r="A32" s="52"/>
      <c r="B32" s="5"/>
      <c r="C32" s="17"/>
      <c r="D32" s="17"/>
      <c r="E32" s="17"/>
      <c r="F32" s="53">
        <f t="shared" si="0"/>
        <v>0</v>
      </c>
    </row>
    <row r="33" spans="1:6" ht="18" hidden="1" x14ac:dyDescent="0.25">
      <c r="A33" s="93">
        <v>15</v>
      </c>
      <c r="B33" s="12" t="s">
        <v>42</v>
      </c>
      <c r="C33" s="16">
        <f>+C34</f>
        <v>497502.02</v>
      </c>
      <c r="D33" s="16">
        <f>SUM(D34)</f>
        <v>1803223.5</v>
      </c>
      <c r="E33" s="16">
        <f>SUM(E34)</f>
        <v>0</v>
      </c>
      <c r="F33" s="51">
        <f t="shared" si="0"/>
        <v>2300725.52</v>
      </c>
    </row>
    <row r="34" spans="1:6" ht="15.75" hidden="1" x14ac:dyDescent="0.25">
      <c r="A34" s="94">
        <v>151</v>
      </c>
      <c r="B34" s="5" t="s">
        <v>44</v>
      </c>
      <c r="C34" s="17">
        <v>497502.02</v>
      </c>
      <c r="D34" s="17">
        <v>1803223.5</v>
      </c>
      <c r="E34" s="17"/>
      <c r="F34" s="53">
        <f t="shared" si="0"/>
        <v>2300725.52</v>
      </c>
    </row>
    <row r="35" spans="1:6" ht="15.75" hidden="1" x14ac:dyDescent="0.25">
      <c r="A35" s="52"/>
      <c r="B35" s="5"/>
      <c r="C35" s="17"/>
      <c r="D35" s="17"/>
      <c r="E35" s="17"/>
      <c r="F35" s="53">
        <f t="shared" si="0"/>
        <v>0</v>
      </c>
    </row>
    <row r="36" spans="1:6" ht="18" hidden="1" x14ac:dyDescent="0.25">
      <c r="A36" s="93">
        <v>16</v>
      </c>
      <c r="B36" s="12" t="s">
        <v>54</v>
      </c>
      <c r="C36" s="16">
        <f>+C37</f>
        <v>0</v>
      </c>
      <c r="D36" s="16"/>
      <c r="E36" s="16"/>
      <c r="F36" s="51">
        <f t="shared" si="0"/>
        <v>0</v>
      </c>
    </row>
    <row r="37" spans="1:6" ht="15.75" hidden="1" x14ac:dyDescent="0.25">
      <c r="A37" s="94">
        <v>161</v>
      </c>
      <c r="B37" s="5" t="s">
        <v>55</v>
      </c>
      <c r="C37" s="17"/>
      <c r="D37" s="17"/>
      <c r="E37" s="17"/>
      <c r="F37" s="53">
        <f t="shared" si="0"/>
        <v>0</v>
      </c>
    </row>
    <row r="38" spans="1:6" ht="15.75" hidden="1" x14ac:dyDescent="0.25">
      <c r="A38" s="52"/>
      <c r="B38" s="5"/>
      <c r="C38" s="17"/>
      <c r="D38" s="17"/>
      <c r="E38" s="17"/>
      <c r="F38" s="53">
        <f t="shared" si="0"/>
        <v>0</v>
      </c>
    </row>
    <row r="39" spans="1:6" ht="18" hidden="1" x14ac:dyDescent="0.25">
      <c r="A39" s="93">
        <v>18</v>
      </c>
      <c r="B39" s="12" t="s">
        <v>56</v>
      </c>
      <c r="C39" s="16">
        <f>SUM(C40:C41)</f>
        <v>0</v>
      </c>
      <c r="D39" s="16">
        <f>SUM(D40:D41)</f>
        <v>163883.59</v>
      </c>
      <c r="E39" s="16">
        <f>SUM(E40:E41)</f>
        <v>1469595</v>
      </c>
      <c r="F39" s="51">
        <f t="shared" si="0"/>
        <v>1633478.59</v>
      </c>
    </row>
    <row r="40" spans="1:6" ht="15.75" hidden="1" x14ac:dyDescent="0.25">
      <c r="A40" s="94">
        <v>181</v>
      </c>
      <c r="B40" s="5" t="s">
        <v>57</v>
      </c>
      <c r="C40" s="17"/>
      <c r="D40" s="17">
        <v>124550.25</v>
      </c>
      <c r="E40" s="17">
        <v>1469595</v>
      </c>
      <c r="F40" s="53">
        <f t="shared" si="0"/>
        <v>1594145.25</v>
      </c>
    </row>
    <row r="41" spans="1:6" ht="15.75" hidden="1" x14ac:dyDescent="0.25">
      <c r="A41" s="94">
        <v>184</v>
      </c>
      <c r="B41" s="5" t="s">
        <v>58</v>
      </c>
      <c r="C41" s="17"/>
      <c r="D41" s="17">
        <v>39333.339999999997</v>
      </c>
      <c r="E41" s="17"/>
      <c r="F41" s="53">
        <f t="shared" si="0"/>
        <v>39333.339999999997</v>
      </c>
    </row>
    <row r="42" spans="1:6" ht="15.75" hidden="1" x14ac:dyDescent="0.25">
      <c r="A42" s="52"/>
      <c r="B42" s="5"/>
      <c r="C42" s="17"/>
      <c r="D42" s="17"/>
      <c r="E42" s="17"/>
      <c r="F42" s="53">
        <f t="shared" si="0"/>
        <v>0</v>
      </c>
    </row>
    <row r="43" spans="1:6" ht="18" hidden="1" x14ac:dyDescent="0.25">
      <c r="A43" s="93">
        <v>19</v>
      </c>
      <c r="B43" s="12" t="s">
        <v>59</v>
      </c>
      <c r="C43" s="16">
        <f>SUM(C44:C46)</f>
        <v>0</v>
      </c>
      <c r="D43" s="16">
        <f>SUM(D44:D46)</f>
        <v>0</v>
      </c>
      <c r="E43" s="16">
        <f>SUM(E44:E46)</f>
        <v>2829110</v>
      </c>
      <c r="F43" s="51">
        <f t="shared" si="0"/>
        <v>2829110</v>
      </c>
    </row>
    <row r="44" spans="1:6" ht="15.75" hidden="1" x14ac:dyDescent="0.25">
      <c r="A44" s="94">
        <v>191</v>
      </c>
      <c r="B44" s="5" t="s">
        <v>60</v>
      </c>
      <c r="C44" s="17"/>
      <c r="D44" s="17"/>
      <c r="E44" s="17">
        <v>1237241.1599999999</v>
      </c>
      <c r="F44" s="53">
        <f t="shared" si="0"/>
        <v>1237241.1599999999</v>
      </c>
    </row>
    <row r="45" spans="1:6" ht="15.75" hidden="1" x14ac:dyDescent="0.25">
      <c r="A45" s="94">
        <v>192</v>
      </c>
      <c r="B45" s="5" t="s">
        <v>61</v>
      </c>
      <c r="C45" s="17"/>
      <c r="D45" s="17"/>
      <c r="E45" s="17">
        <v>1344370.71</v>
      </c>
      <c r="F45" s="53">
        <f t="shared" si="0"/>
        <v>1344370.71</v>
      </c>
    </row>
    <row r="46" spans="1:6" ht="15.75" hidden="1" x14ac:dyDescent="0.25">
      <c r="A46" s="94">
        <v>193</v>
      </c>
      <c r="B46" s="5" t="s">
        <v>62</v>
      </c>
      <c r="C46" s="17"/>
      <c r="D46" s="17"/>
      <c r="E46" s="17">
        <v>247498.13</v>
      </c>
      <c r="F46" s="53">
        <f t="shared" si="0"/>
        <v>247498.13</v>
      </c>
    </row>
    <row r="47" spans="1:6" ht="15.75" hidden="1" x14ac:dyDescent="0.25">
      <c r="A47" s="52"/>
      <c r="B47" s="5"/>
      <c r="C47" s="17"/>
      <c r="D47" s="17"/>
      <c r="E47" s="17"/>
      <c r="F47" s="53">
        <f t="shared" si="0"/>
        <v>0</v>
      </c>
    </row>
    <row r="48" spans="1:6" ht="15.75" hidden="1" x14ac:dyDescent="0.25">
      <c r="A48" s="52"/>
      <c r="B48" s="5"/>
      <c r="C48" s="17"/>
      <c r="D48" s="17"/>
      <c r="E48" s="17"/>
      <c r="F48" s="53">
        <f t="shared" si="0"/>
        <v>0</v>
      </c>
    </row>
    <row r="49" spans="1:6" ht="23.25" x14ac:dyDescent="0.35">
      <c r="A49" s="95">
        <v>2</v>
      </c>
      <c r="B49" s="14" t="s">
        <v>64</v>
      </c>
      <c r="C49" s="18">
        <f>+C50+C57+C63+C67+C71+C77+C84+C88+C93</f>
        <v>2815736.04</v>
      </c>
      <c r="D49" s="18">
        <f>+D50+D57+D63+D67+D71+D77+D84+D88+D93</f>
        <v>11219077.170000002</v>
      </c>
      <c r="E49" s="18">
        <f>+E50+E57+E63+E67+E71+E77+E84+E88+E93-132456.35</f>
        <v>2563185.65</v>
      </c>
      <c r="F49" s="55">
        <f t="shared" si="0"/>
        <v>16597998.860000001</v>
      </c>
    </row>
    <row r="50" spans="1:6" ht="18" hidden="1" x14ac:dyDescent="0.25">
      <c r="A50" s="93">
        <v>21</v>
      </c>
      <c r="B50" s="12" t="s">
        <v>92</v>
      </c>
      <c r="C50" s="16">
        <f>SUM(C51:C55)</f>
        <v>436726.77</v>
      </c>
      <c r="D50" s="16">
        <f>SUM(D51:D55)</f>
        <v>1221103.8799999999</v>
      </c>
      <c r="E50" s="16">
        <f>SUM(E51:E55)</f>
        <v>1822100</v>
      </c>
      <c r="F50" s="51">
        <f t="shared" si="0"/>
        <v>3479930.65</v>
      </c>
    </row>
    <row r="51" spans="1:6" ht="15.75" hidden="1" x14ac:dyDescent="0.25">
      <c r="A51" s="94">
        <v>211</v>
      </c>
      <c r="B51" s="5" t="s">
        <v>70</v>
      </c>
      <c r="C51" s="17"/>
      <c r="D51" s="17"/>
      <c r="E51" s="17"/>
      <c r="F51" s="53">
        <f t="shared" si="0"/>
        <v>0</v>
      </c>
    </row>
    <row r="52" spans="1:6" ht="15.75" hidden="1" x14ac:dyDescent="0.25">
      <c r="A52" s="94">
        <v>212</v>
      </c>
      <c r="B52" s="5" t="s">
        <v>71</v>
      </c>
      <c r="C52" s="17">
        <v>65028.15</v>
      </c>
      <c r="D52" s="17">
        <v>85.4</v>
      </c>
      <c r="E52" s="17">
        <v>1822100</v>
      </c>
      <c r="F52" s="53">
        <f t="shared" si="0"/>
        <v>1887213.55</v>
      </c>
    </row>
    <row r="53" spans="1:6" ht="15.75" hidden="1" x14ac:dyDescent="0.25">
      <c r="A53" s="94">
        <v>213</v>
      </c>
      <c r="B53" s="5" t="s">
        <v>72</v>
      </c>
      <c r="C53" s="17">
        <v>371698.62</v>
      </c>
      <c r="D53" s="17">
        <v>1191301.48</v>
      </c>
      <c r="E53" s="17"/>
      <c r="F53" s="53">
        <f t="shared" si="0"/>
        <v>1563000.1</v>
      </c>
    </row>
    <row r="54" spans="1:6" ht="15.75" hidden="1" x14ac:dyDescent="0.25">
      <c r="A54" s="94">
        <v>214</v>
      </c>
      <c r="B54" s="5" t="s">
        <v>73</v>
      </c>
      <c r="C54" s="17"/>
      <c r="D54" s="17">
        <v>13190</v>
      </c>
      <c r="E54" s="17"/>
      <c r="F54" s="53">
        <f t="shared" si="0"/>
        <v>13190</v>
      </c>
    </row>
    <row r="55" spans="1:6" ht="15.75" hidden="1" x14ac:dyDescent="0.25">
      <c r="A55" s="94">
        <v>215</v>
      </c>
      <c r="B55" s="5" t="s">
        <v>74</v>
      </c>
      <c r="C55" s="17"/>
      <c r="D55" s="17">
        <v>16527</v>
      </c>
      <c r="E55" s="17"/>
      <c r="F55" s="53">
        <f t="shared" si="0"/>
        <v>16527</v>
      </c>
    </row>
    <row r="56" spans="1:6" ht="15.75" hidden="1" x14ac:dyDescent="0.25">
      <c r="A56" s="52"/>
      <c r="B56" s="5"/>
      <c r="C56" s="17"/>
      <c r="D56" s="17"/>
      <c r="E56" s="17"/>
      <c r="F56" s="53">
        <f t="shared" si="0"/>
        <v>0</v>
      </c>
    </row>
    <row r="57" spans="1:6" ht="18" hidden="1" x14ac:dyDescent="0.25">
      <c r="A57" s="93">
        <v>22</v>
      </c>
      <c r="B57" s="12" t="s">
        <v>76</v>
      </c>
      <c r="C57" s="16">
        <f>SUM(C58:C62)</f>
        <v>766289.35</v>
      </c>
      <c r="D57" s="16">
        <f>SUM(D58:D61)</f>
        <v>643291</v>
      </c>
      <c r="E57" s="16">
        <f>SUM(E58:E61)</f>
        <v>265042</v>
      </c>
      <c r="F57" s="51">
        <f t="shared" si="0"/>
        <v>1674622.35</v>
      </c>
    </row>
    <row r="58" spans="1:6" ht="15.75" hidden="1" x14ac:dyDescent="0.25">
      <c r="A58" s="94">
        <v>221</v>
      </c>
      <c r="B58" s="5" t="s">
        <v>81</v>
      </c>
      <c r="C58" s="17">
        <v>766289.35</v>
      </c>
      <c r="D58" s="17">
        <v>390507</v>
      </c>
      <c r="E58" s="17">
        <v>265042</v>
      </c>
      <c r="F58" s="53">
        <f t="shared" si="0"/>
        <v>1421838.35</v>
      </c>
    </row>
    <row r="59" spans="1:6" ht="15.75" hidden="1" x14ac:dyDescent="0.25">
      <c r="A59" s="94">
        <v>222</v>
      </c>
      <c r="B59" s="5" t="s">
        <v>82</v>
      </c>
      <c r="C59" s="17"/>
      <c r="D59" s="17">
        <v>14804</v>
      </c>
      <c r="E59" s="17"/>
      <c r="F59" s="53">
        <f t="shared" si="0"/>
        <v>14804</v>
      </c>
    </row>
    <row r="60" spans="1:6" ht="15.75" hidden="1" x14ac:dyDescent="0.25">
      <c r="A60" s="94">
        <v>223</v>
      </c>
      <c r="B60" s="5" t="s">
        <v>83</v>
      </c>
      <c r="C60" s="17"/>
      <c r="D60" s="17">
        <v>235140</v>
      </c>
      <c r="E60" s="17"/>
      <c r="F60" s="53">
        <f t="shared" si="0"/>
        <v>235140</v>
      </c>
    </row>
    <row r="61" spans="1:6" ht="15.75" hidden="1" x14ac:dyDescent="0.25">
      <c r="A61" s="94">
        <v>224</v>
      </c>
      <c r="B61" s="5" t="s">
        <v>84</v>
      </c>
      <c r="C61" s="17"/>
      <c r="D61" s="17">
        <v>2840</v>
      </c>
      <c r="E61" s="17"/>
      <c r="F61" s="53">
        <f t="shared" si="0"/>
        <v>2840</v>
      </c>
    </row>
    <row r="62" spans="1:6" ht="15.75" hidden="1" x14ac:dyDescent="0.25">
      <c r="A62" s="52"/>
      <c r="B62" s="5"/>
      <c r="C62" s="17"/>
      <c r="D62" s="17"/>
      <c r="E62" s="17"/>
      <c r="F62" s="53">
        <f t="shared" si="0"/>
        <v>0</v>
      </c>
    </row>
    <row r="63" spans="1:6" ht="18" hidden="1" x14ac:dyDescent="0.25">
      <c r="A63" s="93">
        <v>23</v>
      </c>
      <c r="B63" s="12" t="s">
        <v>86</v>
      </c>
      <c r="C63" s="16">
        <f>SUM(C64:C65)</f>
        <v>0</v>
      </c>
      <c r="D63" s="16">
        <f>+D64+D65</f>
        <v>1996788</v>
      </c>
      <c r="E63" s="16">
        <f>+E64+E65</f>
        <v>0</v>
      </c>
      <c r="F63" s="51">
        <f t="shared" si="0"/>
        <v>1996788</v>
      </c>
    </row>
    <row r="64" spans="1:6" ht="15.75" hidden="1" x14ac:dyDescent="0.25">
      <c r="A64" s="94">
        <v>231</v>
      </c>
      <c r="B64" s="5" t="s">
        <v>88</v>
      </c>
      <c r="C64" s="17"/>
      <c r="D64" s="17">
        <v>439080</v>
      </c>
      <c r="E64" s="17"/>
      <c r="F64" s="53">
        <f t="shared" si="0"/>
        <v>439080</v>
      </c>
    </row>
    <row r="65" spans="1:6" ht="15.75" hidden="1" x14ac:dyDescent="0.25">
      <c r="A65" s="94">
        <v>232</v>
      </c>
      <c r="B65" s="5" t="s">
        <v>90</v>
      </c>
      <c r="C65" s="17"/>
      <c r="D65" s="17">
        <v>1557708</v>
      </c>
      <c r="E65" s="17"/>
      <c r="F65" s="53">
        <f t="shared" si="0"/>
        <v>1557708</v>
      </c>
    </row>
    <row r="66" spans="1:6" ht="15.75" hidden="1" x14ac:dyDescent="0.25">
      <c r="A66" s="52"/>
      <c r="B66" s="5"/>
      <c r="C66" s="17"/>
      <c r="D66" s="17"/>
      <c r="E66" s="17"/>
      <c r="F66" s="53">
        <f t="shared" si="0"/>
        <v>0</v>
      </c>
    </row>
    <row r="67" spans="1:6" ht="18" hidden="1" x14ac:dyDescent="0.25">
      <c r="A67" s="93">
        <v>24</v>
      </c>
      <c r="B67" s="12" t="s">
        <v>94</v>
      </c>
      <c r="C67" s="16">
        <f>SUM(C68:C69)</f>
        <v>551660</v>
      </c>
      <c r="D67" s="16">
        <f>+D68</f>
        <v>803020.34</v>
      </c>
      <c r="E67" s="16">
        <f>+E68</f>
        <v>0</v>
      </c>
      <c r="F67" s="51">
        <f t="shared" si="0"/>
        <v>1354680.3399999999</v>
      </c>
    </row>
    <row r="68" spans="1:6" ht="15.75" hidden="1" x14ac:dyDescent="0.25">
      <c r="A68" s="94">
        <v>241</v>
      </c>
      <c r="B68" s="5" t="s">
        <v>97</v>
      </c>
      <c r="C68" s="17">
        <v>551660</v>
      </c>
      <c r="D68" s="17">
        <v>803020.34</v>
      </c>
      <c r="E68" s="17"/>
      <c r="F68" s="53">
        <f t="shared" si="0"/>
        <v>1354680.3399999999</v>
      </c>
    </row>
    <row r="69" spans="1:6" ht="15.75" hidden="1" x14ac:dyDescent="0.25">
      <c r="A69" s="94">
        <v>242</v>
      </c>
      <c r="B69" s="5" t="s">
        <v>98</v>
      </c>
      <c r="C69" s="17"/>
      <c r="D69" s="17"/>
      <c r="E69" s="17"/>
      <c r="F69" s="53">
        <f t="shared" si="0"/>
        <v>0</v>
      </c>
    </row>
    <row r="70" spans="1:6" ht="15.75" hidden="1" x14ac:dyDescent="0.25">
      <c r="A70" s="52"/>
      <c r="B70" s="5"/>
      <c r="C70" s="17"/>
      <c r="D70" s="17"/>
      <c r="E70" s="17"/>
      <c r="F70" s="53">
        <f t="shared" si="0"/>
        <v>0</v>
      </c>
    </row>
    <row r="71" spans="1:6" ht="18" hidden="1" x14ac:dyDescent="0.25">
      <c r="A71" s="93">
        <v>25</v>
      </c>
      <c r="B71" s="12" t="s">
        <v>100</v>
      </c>
      <c r="C71" s="16">
        <f>SUM(C72:C75)</f>
        <v>111706</v>
      </c>
      <c r="D71" s="16">
        <f>+D72+D73+D74+D75</f>
        <v>3363113.6</v>
      </c>
      <c r="E71" s="16">
        <f>+E72+E73+E74+E75</f>
        <v>0</v>
      </c>
      <c r="F71" s="51">
        <f t="shared" si="0"/>
        <v>3474819.6</v>
      </c>
    </row>
    <row r="72" spans="1:6" ht="15.75" hidden="1" x14ac:dyDescent="0.25">
      <c r="A72" s="94">
        <v>251</v>
      </c>
      <c r="B72" s="5" t="s">
        <v>105</v>
      </c>
      <c r="C72" s="17">
        <v>108100</v>
      </c>
      <c r="D72" s="17">
        <v>3228670</v>
      </c>
      <c r="E72" s="17"/>
      <c r="F72" s="53">
        <f t="shared" si="0"/>
        <v>3336770</v>
      </c>
    </row>
    <row r="73" spans="1:6" ht="15.75" hidden="1" x14ac:dyDescent="0.25">
      <c r="A73" s="94">
        <v>252</v>
      </c>
      <c r="B73" s="5" t="s">
        <v>106</v>
      </c>
      <c r="C73" s="17"/>
      <c r="D73" s="17"/>
      <c r="E73" s="17"/>
      <c r="F73" s="53">
        <f t="shared" si="0"/>
        <v>0</v>
      </c>
    </row>
    <row r="74" spans="1:6" ht="15.75" hidden="1" x14ac:dyDescent="0.25">
      <c r="A74" s="94">
        <v>253</v>
      </c>
      <c r="B74" s="5" t="s">
        <v>107</v>
      </c>
      <c r="C74" s="17"/>
      <c r="D74" s="17">
        <v>131729.60000000001</v>
      </c>
      <c r="E74" s="17"/>
      <c r="F74" s="53">
        <f t="shared" si="0"/>
        <v>131729.60000000001</v>
      </c>
    </row>
    <row r="75" spans="1:6" ht="15.75" hidden="1" x14ac:dyDescent="0.25">
      <c r="A75" s="94">
        <v>254</v>
      </c>
      <c r="B75" s="5" t="s">
        <v>108</v>
      </c>
      <c r="C75" s="17">
        <v>3606</v>
      </c>
      <c r="D75" s="17">
        <v>2714</v>
      </c>
      <c r="E75" s="17"/>
      <c r="F75" s="53">
        <f t="shared" si="0"/>
        <v>6320</v>
      </c>
    </row>
    <row r="76" spans="1:6" ht="15.75" hidden="1" x14ac:dyDescent="0.25">
      <c r="A76" s="52"/>
      <c r="B76" s="5"/>
      <c r="C76" s="17"/>
      <c r="D76" s="17"/>
      <c r="E76" s="17"/>
      <c r="F76" s="53">
        <f t="shared" si="0"/>
        <v>0</v>
      </c>
    </row>
    <row r="77" spans="1:6" ht="18" hidden="1" x14ac:dyDescent="0.25">
      <c r="A77" s="93">
        <v>26</v>
      </c>
      <c r="B77" s="12" t="s">
        <v>110</v>
      </c>
      <c r="C77" s="16">
        <f>SUM(C78:C82)</f>
        <v>0</v>
      </c>
      <c r="D77" s="16">
        <f>+D78+D79+D80+D81+D82</f>
        <v>691315.4</v>
      </c>
      <c r="E77" s="16">
        <f>+E78+E79+E80+E81+E82</f>
        <v>608500</v>
      </c>
      <c r="F77" s="51">
        <f t="shared" si="0"/>
        <v>1299815.3999999999</v>
      </c>
    </row>
    <row r="78" spans="1:6" ht="15.75" hidden="1" x14ac:dyDescent="0.25">
      <c r="A78" s="94">
        <v>261</v>
      </c>
      <c r="B78" s="5" t="s">
        <v>113</v>
      </c>
      <c r="C78" s="17"/>
      <c r="D78" s="17">
        <v>87800</v>
      </c>
      <c r="E78" s="17">
        <v>608500</v>
      </c>
      <c r="F78" s="53">
        <f t="shared" si="0"/>
        <v>696300</v>
      </c>
    </row>
    <row r="79" spans="1:6" ht="15.75" hidden="1" x14ac:dyDescent="0.25">
      <c r="A79" s="94">
        <v>262</v>
      </c>
      <c r="B79" s="5" t="s">
        <v>114</v>
      </c>
      <c r="C79" s="17"/>
      <c r="D79" s="17"/>
      <c r="E79" s="17"/>
      <c r="F79" s="53">
        <f t="shared" si="0"/>
        <v>0</v>
      </c>
    </row>
    <row r="80" spans="1:6" ht="15.75" hidden="1" x14ac:dyDescent="0.25">
      <c r="A80" s="94">
        <v>263</v>
      </c>
      <c r="B80" s="5" t="s">
        <v>116</v>
      </c>
      <c r="C80" s="17"/>
      <c r="D80" s="17"/>
      <c r="E80" s="17"/>
      <c r="F80" s="53">
        <f t="shared" si="0"/>
        <v>0</v>
      </c>
    </row>
    <row r="81" spans="1:6" ht="15.75" hidden="1" x14ac:dyDescent="0.25">
      <c r="A81" s="94">
        <v>264</v>
      </c>
      <c r="B81" s="5" t="s">
        <v>118</v>
      </c>
      <c r="C81" s="17"/>
      <c r="D81" s="17"/>
      <c r="E81" s="17"/>
      <c r="F81" s="53">
        <f t="shared" si="0"/>
        <v>0</v>
      </c>
    </row>
    <row r="82" spans="1:6" ht="15.75" hidden="1" x14ac:dyDescent="0.25">
      <c r="A82" s="94">
        <v>269</v>
      </c>
      <c r="B82" s="5" t="s">
        <v>120</v>
      </c>
      <c r="C82" s="17"/>
      <c r="D82" s="17">
        <v>603515.4</v>
      </c>
      <c r="E82" s="17"/>
      <c r="F82" s="53">
        <f t="shared" si="0"/>
        <v>603515.4</v>
      </c>
    </row>
    <row r="83" spans="1:6" ht="15.75" hidden="1" x14ac:dyDescent="0.25">
      <c r="A83" s="52"/>
      <c r="B83" s="5"/>
      <c r="C83" s="17"/>
      <c r="D83" s="17"/>
      <c r="E83" s="17"/>
      <c r="F83" s="53">
        <f t="shared" si="0"/>
        <v>0</v>
      </c>
    </row>
    <row r="84" spans="1:6" ht="18" hidden="1" x14ac:dyDescent="0.25">
      <c r="A84" s="93">
        <v>27</v>
      </c>
      <c r="B84" s="12" t="s">
        <v>122</v>
      </c>
      <c r="C84" s="16">
        <f>SUM(C85:C86)</f>
        <v>0</v>
      </c>
      <c r="D84" s="16">
        <f>SUM(D85:D86)</f>
        <v>120221.71</v>
      </c>
      <c r="E84" s="16">
        <f>SUM(E85:E86)</f>
        <v>0</v>
      </c>
      <c r="F84" s="51">
        <f t="shared" si="0"/>
        <v>120221.71</v>
      </c>
    </row>
    <row r="85" spans="1:6" ht="15.75" hidden="1" x14ac:dyDescent="0.25">
      <c r="A85" s="94">
        <v>272</v>
      </c>
      <c r="B85" s="5" t="s">
        <v>124</v>
      </c>
      <c r="C85" s="17"/>
      <c r="D85" s="17">
        <v>95017.44</v>
      </c>
      <c r="E85" s="17"/>
      <c r="F85" s="53">
        <f t="shared" si="0"/>
        <v>95017.44</v>
      </c>
    </row>
    <row r="86" spans="1:6" ht="15.75" hidden="1" x14ac:dyDescent="0.25">
      <c r="A86" s="94">
        <v>273</v>
      </c>
      <c r="B86" s="5" t="s">
        <v>126</v>
      </c>
      <c r="C86" s="17"/>
      <c r="D86" s="17">
        <v>25204.27</v>
      </c>
      <c r="E86" s="17"/>
      <c r="F86" s="53">
        <f t="shared" ref="F86:F149" si="1">+C86+D86+E86</f>
        <v>25204.27</v>
      </c>
    </row>
    <row r="87" spans="1:6" ht="15.75" hidden="1" x14ac:dyDescent="0.25">
      <c r="A87" s="52"/>
      <c r="B87" s="5"/>
      <c r="C87" s="17"/>
      <c r="D87" s="17"/>
      <c r="E87" s="17"/>
      <c r="F87" s="53">
        <f t="shared" si="1"/>
        <v>0</v>
      </c>
    </row>
    <row r="88" spans="1:6" ht="18" hidden="1" x14ac:dyDescent="0.25">
      <c r="A88" s="93">
        <v>28</v>
      </c>
      <c r="B88" s="12" t="s">
        <v>128</v>
      </c>
      <c r="C88" s="16">
        <f>SUM(C89:C91)</f>
        <v>852626.5199999999</v>
      </c>
      <c r="D88" s="16">
        <f>SUM(D89:D91)</f>
        <v>2020101.06</v>
      </c>
      <c r="E88" s="16">
        <f>SUM(E89:E91)</f>
        <v>0</v>
      </c>
      <c r="F88" s="51">
        <f t="shared" si="1"/>
        <v>2872727.58</v>
      </c>
    </row>
    <row r="89" spans="1:6" ht="15.75" hidden="1" x14ac:dyDescent="0.25">
      <c r="A89" s="94">
        <v>281</v>
      </c>
      <c r="B89" s="5" t="s">
        <v>132</v>
      </c>
      <c r="C89" s="17">
        <v>798497.44</v>
      </c>
      <c r="D89" s="17">
        <v>1048999.74</v>
      </c>
      <c r="E89" s="17"/>
      <c r="F89" s="53">
        <f t="shared" si="1"/>
        <v>1847497.18</v>
      </c>
    </row>
    <row r="90" spans="1:6" ht="15.75" hidden="1" x14ac:dyDescent="0.25">
      <c r="A90" s="94">
        <v>282</v>
      </c>
      <c r="B90" s="5" t="s">
        <v>133</v>
      </c>
      <c r="C90" s="17">
        <v>54129.08</v>
      </c>
      <c r="D90" s="17">
        <v>911051.32</v>
      </c>
      <c r="E90" s="17"/>
      <c r="F90" s="53">
        <f t="shared" si="1"/>
        <v>965180.39999999991</v>
      </c>
    </row>
    <row r="91" spans="1:6" ht="15.75" hidden="1" x14ac:dyDescent="0.25">
      <c r="A91" s="94">
        <v>283</v>
      </c>
      <c r="B91" s="5" t="s">
        <v>134</v>
      </c>
      <c r="C91" s="17"/>
      <c r="D91" s="17">
        <v>60050</v>
      </c>
      <c r="E91" s="17"/>
      <c r="F91" s="53">
        <f t="shared" si="1"/>
        <v>60050</v>
      </c>
    </row>
    <row r="92" spans="1:6" ht="15.75" hidden="1" x14ac:dyDescent="0.25">
      <c r="A92" s="52"/>
      <c r="B92" s="5"/>
      <c r="C92" s="17"/>
      <c r="D92" s="17"/>
      <c r="E92" s="17"/>
      <c r="F92" s="53">
        <f t="shared" si="1"/>
        <v>0</v>
      </c>
    </row>
    <row r="93" spans="1:6" ht="18" hidden="1" x14ac:dyDescent="0.25">
      <c r="A93" s="93">
        <v>29</v>
      </c>
      <c r="B93" s="12" t="s">
        <v>136</v>
      </c>
      <c r="C93" s="16">
        <f>SUM(C94:C101)</f>
        <v>96727.4</v>
      </c>
      <c r="D93" s="16">
        <f>SUM(D94:D101)</f>
        <v>360122.18</v>
      </c>
      <c r="E93" s="16">
        <f>SUM(E94:E101)</f>
        <v>0</v>
      </c>
      <c r="F93" s="51">
        <f t="shared" si="1"/>
        <v>456849.57999999996</v>
      </c>
    </row>
    <row r="94" spans="1:6" ht="15.75" hidden="1" x14ac:dyDescent="0.25">
      <c r="A94" s="94">
        <v>291</v>
      </c>
      <c r="B94" s="5" t="s">
        <v>145</v>
      </c>
      <c r="C94" s="17"/>
      <c r="D94" s="17"/>
      <c r="E94" s="17"/>
      <c r="F94" s="53">
        <f t="shared" si="1"/>
        <v>0</v>
      </c>
    </row>
    <row r="95" spans="1:6" ht="15.75" hidden="1" x14ac:dyDescent="0.25">
      <c r="A95" s="94">
        <v>292</v>
      </c>
      <c r="B95" s="5" t="s">
        <v>146</v>
      </c>
      <c r="C95" s="17"/>
      <c r="D95" s="17"/>
      <c r="E95" s="17"/>
      <c r="F95" s="53">
        <f t="shared" si="1"/>
        <v>0</v>
      </c>
    </row>
    <row r="96" spans="1:6" ht="15.75" hidden="1" x14ac:dyDescent="0.25">
      <c r="A96" s="94">
        <v>293</v>
      </c>
      <c r="B96" s="5" t="s">
        <v>147</v>
      </c>
      <c r="C96" s="17"/>
      <c r="D96" s="17"/>
      <c r="E96" s="17"/>
      <c r="F96" s="53">
        <f t="shared" si="1"/>
        <v>0</v>
      </c>
    </row>
    <row r="97" spans="1:6" ht="15.75" hidden="1" x14ac:dyDescent="0.25">
      <c r="A97" s="94">
        <v>294</v>
      </c>
      <c r="B97" s="5" t="s">
        <v>148</v>
      </c>
      <c r="C97" s="17"/>
      <c r="D97" s="17"/>
      <c r="E97" s="17"/>
      <c r="F97" s="53">
        <f t="shared" si="1"/>
        <v>0</v>
      </c>
    </row>
    <row r="98" spans="1:6" ht="15.75" hidden="1" x14ac:dyDescent="0.25">
      <c r="A98" s="94">
        <v>295</v>
      </c>
      <c r="B98" s="5" t="s">
        <v>149</v>
      </c>
      <c r="C98" s="17"/>
      <c r="D98" s="17">
        <v>8120</v>
      </c>
      <c r="E98" s="17"/>
      <c r="F98" s="53">
        <f t="shared" si="1"/>
        <v>8120</v>
      </c>
    </row>
    <row r="99" spans="1:6" ht="15.75" hidden="1" x14ac:dyDescent="0.25">
      <c r="A99" s="94">
        <v>296</v>
      </c>
      <c r="B99" s="5" t="s">
        <v>150</v>
      </c>
      <c r="C99" s="17"/>
      <c r="D99" s="17">
        <v>161367.6</v>
      </c>
      <c r="E99" s="17"/>
      <c r="F99" s="53">
        <f t="shared" si="1"/>
        <v>161367.6</v>
      </c>
    </row>
    <row r="100" spans="1:6" ht="15.75" hidden="1" x14ac:dyDescent="0.25">
      <c r="A100" s="94">
        <v>297</v>
      </c>
      <c r="B100" s="5" t="s">
        <v>151</v>
      </c>
      <c r="C100" s="17"/>
      <c r="D100" s="17">
        <v>8644.77</v>
      </c>
      <c r="E100" s="17"/>
      <c r="F100" s="53">
        <f t="shared" si="1"/>
        <v>8644.77</v>
      </c>
    </row>
    <row r="101" spans="1:6" ht="15.75" hidden="1" x14ac:dyDescent="0.25">
      <c r="A101" s="94">
        <v>299</v>
      </c>
      <c r="B101" s="5" t="s">
        <v>136</v>
      </c>
      <c r="C101" s="17">
        <v>96727.4</v>
      </c>
      <c r="D101" s="17">
        <v>181989.81</v>
      </c>
      <c r="E101" s="17"/>
      <c r="F101" s="53">
        <f t="shared" si="1"/>
        <v>278717.20999999996</v>
      </c>
    </row>
    <row r="102" spans="1:6" ht="15.75" hidden="1" x14ac:dyDescent="0.25">
      <c r="A102" s="52"/>
      <c r="B102" s="5"/>
      <c r="C102" s="17"/>
      <c r="D102" s="17"/>
      <c r="E102" s="17"/>
      <c r="F102" s="53">
        <f t="shared" si="1"/>
        <v>0</v>
      </c>
    </row>
    <row r="103" spans="1:6" ht="15.75" hidden="1" x14ac:dyDescent="0.25">
      <c r="A103" s="52"/>
      <c r="B103" s="5"/>
      <c r="C103" s="17"/>
      <c r="D103" s="17"/>
      <c r="E103" s="17"/>
      <c r="F103" s="53">
        <f t="shared" si="1"/>
        <v>0</v>
      </c>
    </row>
    <row r="104" spans="1:6" ht="23.25" x14ac:dyDescent="0.35">
      <c r="A104" s="95">
        <v>3</v>
      </c>
      <c r="B104" s="14" t="s">
        <v>153</v>
      </c>
      <c r="C104" s="15">
        <f>+C105+C110+C116+C123+C128+C135+C143</f>
        <v>1543460.71</v>
      </c>
      <c r="D104" s="15">
        <f>+D105+D110+D116+D123+D128+D135+D143</f>
        <v>7985125.5500000007</v>
      </c>
      <c r="E104" s="15">
        <f>+E105+E110+E116+E123+E128+E135+E143</f>
        <v>676000</v>
      </c>
      <c r="F104" s="49">
        <f t="shared" si="1"/>
        <v>10204586.260000002</v>
      </c>
    </row>
    <row r="105" spans="1:6" ht="18" hidden="1" x14ac:dyDescent="0.25">
      <c r="A105" s="93">
        <v>31</v>
      </c>
      <c r="B105" s="12" t="s">
        <v>155</v>
      </c>
      <c r="C105" s="16">
        <f>SUM(C106:C108)</f>
        <v>1020.8</v>
      </c>
      <c r="D105" s="16">
        <f>SUM(D106:D108)</f>
        <v>1612713.6</v>
      </c>
      <c r="E105" s="16">
        <f>SUM(E106:E108)</f>
        <v>96000</v>
      </c>
      <c r="F105" s="51">
        <f t="shared" si="1"/>
        <v>1709734.4000000001</v>
      </c>
    </row>
    <row r="106" spans="1:6" ht="15.75" hidden="1" x14ac:dyDescent="0.25">
      <c r="A106" s="94">
        <v>311</v>
      </c>
      <c r="B106" s="5" t="s">
        <v>157</v>
      </c>
      <c r="C106" s="17"/>
      <c r="D106" s="17">
        <v>1429636.84</v>
      </c>
      <c r="E106" s="17"/>
      <c r="F106" s="53">
        <f t="shared" si="1"/>
        <v>1429636.84</v>
      </c>
    </row>
    <row r="107" spans="1:6" ht="15.75" hidden="1" x14ac:dyDescent="0.25">
      <c r="A107" s="94">
        <v>312</v>
      </c>
      <c r="B107" s="5" t="s">
        <v>159</v>
      </c>
      <c r="C107" s="17"/>
      <c r="D107" s="17"/>
      <c r="E107" s="17"/>
      <c r="F107" s="53">
        <f t="shared" si="1"/>
        <v>0</v>
      </c>
    </row>
    <row r="108" spans="1:6" ht="15.75" hidden="1" x14ac:dyDescent="0.25">
      <c r="A108" s="94">
        <v>313</v>
      </c>
      <c r="B108" s="5" t="s">
        <v>161</v>
      </c>
      <c r="C108" s="17">
        <v>1020.8</v>
      </c>
      <c r="D108" s="17">
        <v>183076.76</v>
      </c>
      <c r="E108" s="17">
        <v>96000</v>
      </c>
      <c r="F108" s="53">
        <f t="shared" si="1"/>
        <v>280097.56</v>
      </c>
    </row>
    <row r="109" spans="1:6" ht="23.25" hidden="1" x14ac:dyDescent="0.35">
      <c r="A109" s="52"/>
      <c r="B109" s="5"/>
      <c r="C109" s="15"/>
      <c r="D109" s="17"/>
      <c r="E109" s="17"/>
      <c r="F109" s="53">
        <f t="shared" si="1"/>
        <v>0</v>
      </c>
    </row>
    <row r="110" spans="1:6" ht="18" hidden="1" x14ac:dyDescent="0.25">
      <c r="A110" s="93">
        <v>32</v>
      </c>
      <c r="B110" s="12" t="s">
        <v>163</v>
      </c>
      <c r="C110" s="16">
        <f>SUM(C111:C113)</f>
        <v>48709.16</v>
      </c>
      <c r="D110" s="16">
        <f>SUM(D111:D114)</f>
        <v>1140671.24</v>
      </c>
      <c r="E110" s="16">
        <f>SUM(E111:E114)</f>
        <v>0</v>
      </c>
      <c r="F110" s="51">
        <f t="shared" si="1"/>
        <v>1189380.3999999999</v>
      </c>
    </row>
    <row r="111" spans="1:6" ht="15.75" hidden="1" x14ac:dyDescent="0.25">
      <c r="A111" s="94">
        <v>321</v>
      </c>
      <c r="B111" s="5" t="s">
        <v>165</v>
      </c>
      <c r="C111" s="17">
        <v>19706.080000000002</v>
      </c>
      <c r="D111" s="17">
        <v>359911.07</v>
      </c>
      <c r="E111" s="17"/>
      <c r="F111" s="53">
        <f t="shared" si="1"/>
        <v>379617.15</v>
      </c>
    </row>
    <row r="112" spans="1:6" ht="15.75" hidden="1" x14ac:dyDescent="0.25">
      <c r="A112" s="94">
        <v>322</v>
      </c>
      <c r="B112" s="5" t="s">
        <v>167</v>
      </c>
      <c r="C112" s="17">
        <v>29003.08</v>
      </c>
      <c r="D112" s="17">
        <v>315356.57</v>
      </c>
      <c r="E112" s="17"/>
      <c r="F112" s="53">
        <f t="shared" si="1"/>
        <v>344359.65</v>
      </c>
    </row>
    <row r="113" spans="1:6" ht="15.75" hidden="1" x14ac:dyDescent="0.25">
      <c r="A113" s="94">
        <v>323</v>
      </c>
      <c r="B113" s="5" t="s">
        <v>169</v>
      </c>
      <c r="C113" s="17"/>
      <c r="D113" s="17">
        <v>465403.6</v>
      </c>
      <c r="E113" s="17"/>
      <c r="F113" s="53">
        <f t="shared" si="1"/>
        <v>465403.6</v>
      </c>
    </row>
    <row r="114" spans="1:6" ht="15.75" hidden="1" x14ac:dyDescent="0.25">
      <c r="A114" s="94">
        <v>324</v>
      </c>
      <c r="B114" s="5" t="s">
        <v>171</v>
      </c>
      <c r="C114" s="17"/>
      <c r="D114" s="17"/>
      <c r="E114" s="17"/>
      <c r="F114" s="53">
        <f t="shared" si="1"/>
        <v>0</v>
      </c>
    </row>
    <row r="115" spans="1:6" ht="15.75" hidden="1" x14ac:dyDescent="0.25">
      <c r="A115" s="52"/>
      <c r="B115" s="5"/>
      <c r="C115" s="17"/>
      <c r="D115" s="17"/>
      <c r="E115" s="17"/>
      <c r="F115" s="53">
        <f t="shared" si="1"/>
        <v>0</v>
      </c>
    </row>
    <row r="116" spans="1:6" ht="18" hidden="1" x14ac:dyDescent="0.25">
      <c r="A116" s="93">
        <v>33</v>
      </c>
      <c r="B116" s="12" t="s">
        <v>173</v>
      </c>
      <c r="C116" s="16">
        <f>SUM(C117:C121)</f>
        <v>234550.39999999999</v>
      </c>
      <c r="D116" s="16">
        <f>SUM(D117:D121)</f>
        <v>1169963.83</v>
      </c>
      <c r="E116" s="16">
        <f>SUM(E117:E121)</f>
        <v>0</v>
      </c>
      <c r="F116" s="51">
        <f t="shared" si="1"/>
        <v>1404514.23</v>
      </c>
    </row>
    <row r="117" spans="1:6" ht="15.75" hidden="1" x14ac:dyDescent="0.25">
      <c r="A117" s="94">
        <v>331</v>
      </c>
      <c r="B117" s="5" t="s">
        <v>214</v>
      </c>
      <c r="C117" s="17"/>
      <c r="D117" s="17">
        <v>605375.4</v>
      </c>
      <c r="E117" s="17"/>
      <c r="F117" s="53">
        <f t="shared" si="1"/>
        <v>605375.4</v>
      </c>
    </row>
    <row r="118" spans="1:6" ht="15.75" hidden="1" x14ac:dyDescent="0.25">
      <c r="A118" s="94">
        <v>332</v>
      </c>
      <c r="B118" s="5" t="s">
        <v>215</v>
      </c>
      <c r="C118" s="17">
        <v>50506.400000000001</v>
      </c>
      <c r="D118" s="17">
        <v>385849.99</v>
      </c>
      <c r="E118" s="17"/>
      <c r="F118" s="53">
        <f t="shared" si="1"/>
        <v>436356.39</v>
      </c>
    </row>
    <row r="119" spans="1:6" ht="15.75" hidden="1" x14ac:dyDescent="0.25">
      <c r="A119" s="94">
        <v>333</v>
      </c>
      <c r="B119" s="5" t="s">
        <v>216</v>
      </c>
      <c r="C119" s="17">
        <v>1044</v>
      </c>
      <c r="D119" s="17">
        <v>178738.44</v>
      </c>
      <c r="E119" s="17"/>
      <c r="F119" s="53">
        <f t="shared" si="1"/>
        <v>179782.44</v>
      </c>
    </row>
    <row r="120" spans="1:6" ht="15.75" hidden="1" x14ac:dyDescent="0.25">
      <c r="A120" s="94">
        <v>334</v>
      </c>
      <c r="B120" s="5" t="s">
        <v>217</v>
      </c>
      <c r="C120" s="17"/>
      <c r="D120" s="17"/>
      <c r="E120" s="17"/>
      <c r="F120" s="53">
        <f t="shared" si="1"/>
        <v>0</v>
      </c>
    </row>
    <row r="121" spans="1:6" ht="15.75" hidden="1" x14ac:dyDescent="0.25">
      <c r="A121" s="94">
        <v>335</v>
      </c>
      <c r="B121" s="5" t="s">
        <v>218</v>
      </c>
      <c r="C121" s="17">
        <v>183000</v>
      </c>
      <c r="D121" s="17"/>
      <c r="E121" s="17"/>
      <c r="F121" s="53">
        <f t="shared" si="1"/>
        <v>183000</v>
      </c>
    </row>
    <row r="122" spans="1:6" ht="15.75" hidden="1" x14ac:dyDescent="0.25">
      <c r="A122" s="52"/>
      <c r="B122" s="5"/>
      <c r="C122" s="17"/>
      <c r="D122" s="17"/>
      <c r="E122" s="17"/>
      <c r="F122" s="53">
        <f t="shared" si="1"/>
        <v>0</v>
      </c>
    </row>
    <row r="123" spans="1:6" ht="18" hidden="1" x14ac:dyDescent="0.25">
      <c r="A123" s="93">
        <v>34</v>
      </c>
      <c r="B123" s="12" t="s">
        <v>195</v>
      </c>
      <c r="C123" s="16">
        <f>SUM(C124:C126)</f>
        <v>438953.32</v>
      </c>
      <c r="D123" s="16">
        <f>SUM(D124:D126)</f>
        <v>1793074.0699999998</v>
      </c>
      <c r="E123" s="16">
        <f>SUM(E124:E126)</f>
        <v>580000</v>
      </c>
      <c r="F123" s="51">
        <f t="shared" si="1"/>
        <v>2812027.3899999997</v>
      </c>
    </row>
    <row r="124" spans="1:6" ht="15.75" hidden="1" x14ac:dyDescent="0.25">
      <c r="A124" s="94">
        <v>341</v>
      </c>
      <c r="B124" s="5" t="s">
        <v>211</v>
      </c>
      <c r="C124" s="17">
        <v>140307.25</v>
      </c>
      <c r="D124" s="17">
        <v>1328015.6299999999</v>
      </c>
      <c r="E124" s="17">
        <v>580000</v>
      </c>
      <c r="F124" s="53">
        <f t="shared" si="1"/>
        <v>2048322.88</v>
      </c>
    </row>
    <row r="125" spans="1:6" ht="15.75" hidden="1" x14ac:dyDescent="0.25">
      <c r="A125" s="94">
        <v>342</v>
      </c>
      <c r="B125" s="5" t="s">
        <v>212</v>
      </c>
      <c r="C125" s="17">
        <v>298646.07</v>
      </c>
      <c r="D125" s="17">
        <v>465058.44</v>
      </c>
      <c r="E125" s="17"/>
      <c r="F125" s="53">
        <f t="shared" si="1"/>
        <v>763704.51</v>
      </c>
    </row>
    <row r="126" spans="1:6" ht="15.75" hidden="1" x14ac:dyDescent="0.25">
      <c r="A126" s="94">
        <v>343</v>
      </c>
      <c r="B126" s="5" t="s">
        <v>213</v>
      </c>
      <c r="C126" s="17"/>
      <c r="D126" s="17"/>
      <c r="E126" s="17"/>
      <c r="F126" s="53">
        <f t="shared" si="1"/>
        <v>0</v>
      </c>
    </row>
    <row r="127" spans="1:6" ht="15.75" hidden="1" x14ac:dyDescent="0.25">
      <c r="A127" s="52"/>
      <c r="B127" s="5"/>
      <c r="C127" s="17"/>
      <c r="D127" s="17"/>
      <c r="E127" s="17"/>
      <c r="F127" s="53">
        <f t="shared" si="1"/>
        <v>0</v>
      </c>
    </row>
    <row r="128" spans="1:6" ht="18" hidden="1" x14ac:dyDescent="0.25">
      <c r="A128" s="93">
        <v>35</v>
      </c>
      <c r="B128" s="12" t="s">
        <v>194</v>
      </c>
      <c r="C128" s="16">
        <f>SUM(C129:C133)</f>
        <v>440.8</v>
      </c>
      <c r="D128" s="16">
        <f>SUM(D129:D133)</f>
        <v>370357.94</v>
      </c>
      <c r="E128" s="16">
        <f>SUM(E129:E133)</f>
        <v>0</v>
      </c>
      <c r="F128" s="51">
        <f t="shared" si="1"/>
        <v>370798.74</v>
      </c>
    </row>
    <row r="129" spans="1:6" ht="15.75" hidden="1" x14ac:dyDescent="0.25">
      <c r="A129" s="94">
        <v>351</v>
      </c>
      <c r="B129" s="5" t="s">
        <v>205</v>
      </c>
      <c r="C129" s="17"/>
      <c r="D129" s="17"/>
      <c r="E129" s="17"/>
      <c r="F129" s="53">
        <f t="shared" si="1"/>
        <v>0</v>
      </c>
    </row>
    <row r="130" spans="1:6" ht="15.75" hidden="1" x14ac:dyDescent="0.25">
      <c r="A130" s="94">
        <v>352</v>
      </c>
      <c r="B130" s="5" t="s">
        <v>206</v>
      </c>
      <c r="C130" s="17"/>
      <c r="D130" s="17"/>
      <c r="E130" s="17"/>
      <c r="F130" s="53">
        <f t="shared" si="1"/>
        <v>0</v>
      </c>
    </row>
    <row r="131" spans="1:6" ht="15.75" hidden="1" x14ac:dyDescent="0.25">
      <c r="A131" s="94">
        <v>353</v>
      </c>
      <c r="B131" s="5" t="s">
        <v>207</v>
      </c>
      <c r="C131" s="17"/>
      <c r="D131" s="17">
        <v>30740</v>
      </c>
      <c r="E131" s="17"/>
      <c r="F131" s="53">
        <f t="shared" si="1"/>
        <v>30740</v>
      </c>
    </row>
    <row r="132" spans="1:6" ht="15.75" hidden="1" x14ac:dyDescent="0.25">
      <c r="A132" s="94">
        <v>354</v>
      </c>
      <c r="B132" s="5" t="s">
        <v>208</v>
      </c>
      <c r="C132" s="17"/>
      <c r="D132" s="17">
        <v>2199.9499999999998</v>
      </c>
      <c r="E132" s="17"/>
      <c r="F132" s="53">
        <f t="shared" si="1"/>
        <v>2199.9499999999998</v>
      </c>
    </row>
    <row r="133" spans="1:6" ht="15.75" hidden="1" x14ac:dyDescent="0.25">
      <c r="A133" s="94">
        <v>355</v>
      </c>
      <c r="B133" s="5" t="s">
        <v>209</v>
      </c>
      <c r="C133" s="17">
        <v>440.8</v>
      </c>
      <c r="D133" s="17">
        <v>337417.99</v>
      </c>
      <c r="E133" s="17"/>
      <c r="F133" s="53">
        <f t="shared" si="1"/>
        <v>337858.79</v>
      </c>
    </row>
    <row r="134" spans="1:6" ht="15.75" hidden="1" x14ac:dyDescent="0.25">
      <c r="A134" s="52"/>
      <c r="B134" s="5"/>
      <c r="C134" s="17"/>
      <c r="D134" s="17"/>
      <c r="E134" s="17"/>
      <c r="F134" s="53">
        <f t="shared" si="1"/>
        <v>0</v>
      </c>
    </row>
    <row r="135" spans="1:6" ht="18" hidden="1" x14ac:dyDescent="0.25">
      <c r="A135" s="93">
        <v>36</v>
      </c>
      <c r="B135" s="12" t="s">
        <v>193</v>
      </c>
      <c r="C135" s="16">
        <f>SUM(C136:C141)</f>
        <v>0</v>
      </c>
      <c r="D135" s="16">
        <f>SUM(D136:D141)</f>
        <v>240240.95</v>
      </c>
      <c r="E135" s="16">
        <f>SUM(E136:E141)</f>
        <v>0</v>
      </c>
      <c r="F135" s="51">
        <f t="shared" si="1"/>
        <v>240240.95</v>
      </c>
    </row>
    <row r="136" spans="1:6" ht="15.75" hidden="1" x14ac:dyDescent="0.25">
      <c r="A136" s="94">
        <v>361</v>
      </c>
      <c r="B136" s="5" t="s">
        <v>197</v>
      </c>
      <c r="C136" s="17"/>
      <c r="D136" s="17">
        <v>4489.54</v>
      </c>
      <c r="E136" s="17"/>
      <c r="F136" s="53">
        <f t="shared" si="1"/>
        <v>4489.54</v>
      </c>
    </row>
    <row r="137" spans="1:6" ht="15.75" hidden="1" x14ac:dyDescent="0.25">
      <c r="A137" s="94">
        <v>362</v>
      </c>
      <c r="B137" s="5" t="s">
        <v>198</v>
      </c>
      <c r="C137" s="17"/>
      <c r="D137" s="17">
        <v>1438.19</v>
      </c>
      <c r="E137" s="17"/>
      <c r="F137" s="53">
        <f t="shared" si="1"/>
        <v>1438.19</v>
      </c>
    </row>
    <row r="138" spans="1:6" ht="15.75" hidden="1" x14ac:dyDescent="0.25">
      <c r="A138" s="94">
        <v>363</v>
      </c>
      <c r="B138" s="5" t="s">
        <v>199</v>
      </c>
      <c r="C138" s="17"/>
      <c r="D138" s="17"/>
      <c r="E138" s="17"/>
      <c r="F138" s="53">
        <f t="shared" si="1"/>
        <v>0</v>
      </c>
    </row>
    <row r="139" spans="1:6" ht="15.75" hidden="1" x14ac:dyDescent="0.25">
      <c r="A139" s="94">
        <v>364</v>
      </c>
      <c r="B139" s="5" t="s">
        <v>200</v>
      </c>
      <c r="C139" s="17"/>
      <c r="D139" s="17"/>
      <c r="E139" s="17"/>
      <c r="F139" s="53">
        <f t="shared" si="1"/>
        <v>0</v>
      </c>
    </row>
    <row r="140" spans="1:6" ht="15.75" hidden="1" x14ac:dyDescent="0.25">
      <c r="A140" s="94">
        <v>365</v>
      </c>
      <c r="B140" s="5" t="s">
        <v>203</v>
      </c>
      <c r="C140" s="17"/>
      <c r="D140" s="17">
        <v>234313.22</v>
      </c>
      <c r="E140" s="17"/>
      <c r="F140" s="53">
        <f t="shared" si="1"/>
        <v>234313.22</v>
      </c>
    </row>
    <row r="141" spans="1:6" ht="15.75" hidden="1" x14ac:dyDescent="0.25">
      <c r="A141" s="94">
        <v>366</v>
      </c>
      <c r="B141" s="5" t="s">
        <v>204</v>
      </c>
      <c r="C141" s="17"/>
      <c r="D141" s="17"/>
      <c r="E141" s="17"/>
      <c r="F141" s="53">
        <f t="shared" si="1"/>
        <v>0</v>
      </c>
    </row>
    <row r="142" spans="1:6" ht="15.75" hidden="1" x14ac:dyDescent="0.25">
      <c r="A142" s="52"/>
      <c r="B142" s="5"/>
      <c r="C142" s="17"/>
      <c r="D142" s="17"/>
      <c r="E142" s="17"/>
      <c r="F142" s="53">
        <f t="shared" si="1"/>
        <v>0</v>
      </c>
    </row>
    <row r="143" spans="1:6" ht="18" hidden="1" x14ac:dyDescent="0.25">
      <c r="A143" s="93">
        <v>39</v>
      </c>
      <c r="B143" s="12" t="s">
        <v>219</v>
      </c>
      <c r="C143" s="16">
        <f>SUM(C144:C152)</f>
        <v>819786.23</v>
      </c>
      <c r="D143" s="16">
        <f>SUM(D144:D152)</f>
        <v>1658103.92</v>
      </c>
      <c r="E143" s="16">
        <f>SUM(E144:E152)</f>
        <v>0</v>
      </c>
      <c r="F143" s="51">
        <f t="shared" si="1"/>
        <v>2477890.15</v>
      </c>
    </row>
    <row r="144" spans="1:6" ht="15.75" hidden="1" x14ac:dyDescent="0.25">
      <c r="A144" s="94">
        <v>391</v>
      </c>
      <c r="B144" s="5" t="s">
        <v>229</v>
      </c>
      <c r="C144" s="17">
        <v>64670.31</v>
      </c>
      <c r="D144" s="17">
        <v>106111.48</v>
      </c>
      <c r="E144" s="17"/>
      <c r="F144" s="53">
        <f t="shared" si="1"/>
        <v>170781.78999999998</v>
      </c>
    </row>
    <row r="145" spans="1:6" ht="15.75" hidden="1" x14ac:dyDescent="0.25">
      <c r="A145" s="94">
        <v>392</v>
      </c>
      <c r="B145" s="5" t="s">
        <v>230</v>
      </c>
      <c r="C145" s="17"/>
      <c r="D145" s="17">
        <v>485886.57</v>
      </c>
      <c r="E145" s="17"/>
      <c r="F145" s="53">
        <f t="shared" si="1"/>
        <v>485886.57</v>
      </c>
    </row>
    <row r="146" spans="1:6" ht="15.75" hidden="1" x14ac:dyDescent="0.25">
      <c r="A146" s="94">
        <v>393</v>
      </c>
      <c r="B146" s="5" t="s">
        <v>231</v>
      </c>
      <c r="C146" s="17"/>
      <c r="D146" s="17">
        <v>6449.6</v>
      </c>
      <c r="E146" s="17"/>
      <c r="F146" s="53">
        <f t="shared" si="1"/>
        <v>6449.6</v>
      </c>
    </row>
    <row r="147" spans="1:6" ht="15.75" hidden="1" x14ac:dyDescent="0.25">
      <c r="A147" s="94">
        <v>394</v>
      </c>
      <c r="B147" s="5" t="s">
        <v>232</v>
      </c>
      <c r="C147" s="17"/>
      <c r="D147" s="17">
        <v>4571</v>
      </c>
      <c r="E147" s="17"/>
      <c r="F147" s="53">
        <f t="shared" si="1"/>
        <v>4571</v>
      </c>
    </row>
    <row r="148" spans="1:6" ht="15.75" hidden="1" x14ac:dyDescent="0.25">
      <c r="A148" s="94">
        <v>395</v>
      </c>
      <c r="B148" s="5" t="s">
        <v>233</v>
      </c>
      <c r="C148" s="17"/>
      <c r="D148" s="17">
        <v>82766.759999999995</v>
      </c>
      <c r="E148" s="17"/>
      <c r="F148" s="53">
        <f t="shared" si="1"/>
        <v>82766.759999999995</v>
      </c>
    </row>
    <row r="149" spans="1:6" ht="15.75" hidden="1" x14ac:dyDescent="0.25">
      <c r="A149" s="94">
        <v>396</v>
      </c>
      <c r="B149" s="5" t="s">
        <v>234</v>
      </c>
      <c r="C149" s="17">
        <v>333708.79999999999</v>
      </c>
      <c r="D149" s="17">
        <v>599927.34</v>
      </c>
      <c r="E149" s="17"/>
      <c r="F149" s="53">
        <f t="shared" si="1"/>
        <v>933636.1399999999</v>
      </c>
    </row>
    <row r="150" spans="1:6" ht="15.75" hidden="1" x14ac:dyDescent="0.25">
      <c r="A150" s="94">
        <v>397</v>
      </c>
      <c r="B150" s="5" t="s">
        <v>235</v>
      </c>
      <c r="C150" s="17">
        <v>421407.12</v>
      </c>
      <c r="D150" s="17">
        <v>124994.29</v>
      </c>
      <c r="E150" s="17"/>
      <c r="F150" s="53">
        <f t="shared" ref="F150:F188" si="2">+C150+D150+E150</f>
        <v>546401.41</v>
      </c>
    </row>
    <row r="151" spans="1:6" ht="15.75" hidden="1" x14ac:dyDescent="0.25">
      <c r="A151" s="94">
        <v>398</v>
      </c>
      <c r="B151" s="5" t="s">
        <v>236</v>
      </c>
      <c r="C151" s="17"/>
      <c r="D151" s="17"/>
      <c r="E151" s="17"/>
      <c r="F151" s="53">
        <f t="shared" si="2"/>
        <v>0</v>
      </c>
    </row>
    <row r="152" spans="1:6" ht="15.75" hidden="1" x14ac:dyDescent="0.25">
      <c r="A152" s="94">
        <v>399</v>
      </c>
      <c r="B152" s="5" t="s">
        <v>237</v>
      </c>
      <c r="C152" s="17"/>
      <c r="D152" s="17">
        <v>247396.88</v>
      </c>
      <c r="E152" s="17"/>
      <c r="F152" s="53">
        <f t="shared" si="2"/>
        <v>247396.88</v>
      </c>
    </row>
    <row r="153" spans="1:6" ht="15.75" hidden="1" x14ac:dyDescent="0.25">
      <c r="A153" s="52"/>
      <c r="B153" s="5"/>
      <c r="C153" s="17"/>
      <c r="D153" s="17"/>
      <c r="E153" s="17"/>
      <c r="F153" s="53">
        <f t="shared" si="2"/>
        <v>0</v>
      </c>
    </row>
    <row r="154" spans="1:6" ht="15.75" hidden="1" x14ac:dyDescent="0.25">
      <c r="A154" s="52"/>
      <c r="B154" s="5"/>
      <c r="C154" s="17"/>
      <c r="D154" s="17"/>
      <c r="E154" s="17"/>
      <c r="F154" s="53">
        <f t="shared" si="2"/>
        <v>0</v>
      </c>
    </row>
    <row r="155" spans="1:6" ht="23.25" x14ac:dyDescent="0.35">
      <c r="A155" s="95">
        <v>4</v>
      </c>
      <c r="B155" s="14" t="s">
        <v>239</v>
      </c>
      <c r="C155" s="18">
        <f>+C156+C162</f>
        <v>3711500</v>
      </c>
      <c r="D155" s="15">
        <f>+D156+D162</f>
        <v>141051.78</v>
      </c>
      <c r="E155" s="15">
        <f>+E156+E162</f>
        <v>0</v>
      </c>
      <c r="F155" s="49">
        <f t="shared" si="2"/>
        <v>3852551.78</v>
      </c>
    </row>
    <row r="156" spans="1:6" ht="18" hidden="1" x14ac:dyDescent="0.25">
      <c r="A156" s="93">
        <v>42</v>
      </c>
      <c r="B156" s="12" t="s">
        <v>241</v>
      </c>
      <c r="C156" s="16">
        <f>SUM(C157:C160)</f>
        <v>0</v>
      </c>
      <c r="D156" s="16">
        <f>SUM(D157:D160)</f>
        <v>45981.8</v>
      </c>
      <c r="E156" s="16">
        <f>SUM(E157:E160)</f>
        <v>0</v>
      </c>
      <c r="F156" s="51">
        <f t="shared" si="2"/>
        <v>45981.8</v>
      </c>
    </row>
    <row r="157" spans="1:6" ht="15.75" hidden="1" x14ac:dyDescent="0.25">
      <c r="A157" s="94">
        <v>421</v>
      </c>
      <c r="B157" s="5" t="s">
        <v>246</v>
      </c>
      <c r="C157" s="17"/>
      <c r="D157" s="17"/>
      <c r="E157" s="17"/>
      <c r="F157" s="53">
        <f t="shared" si="2"/>
        <v>0</v>
      </c>
    </row>
    <row r="158" spans="1:6" ht="15.75" hidden="1" x14ac:dyDescent="0.25">
      <c r="A158" s="94">
        <v>422</v>
      </c>
      <c r="B158" s="5" t="s">
        <v>247</v>
      </c>
      <c r="C158" s="17"/>
      <c r="D158" s="17"/>
      <c r="E158" s="17"/>
      <c r="F158" s="53">
        <f t="shared" si="2"/>
        <v>0</v>
      </c>
    </row>
    <row r="159" spans="1:6" ht="15.75" hidden="1" x14ac:dyDescent="0.25">
      <c r="A159" s="94">
        <v>424</v>
      </c>
      <c r="B159" s="5" t="s">
        <v>248</v>
      </c>
      <c r="C159" s="17"/>
      <c r="D159" s="17"/>
      <c r="E159" s="17"/>
      <c r="F159" s="53">
        <f t="shared" si="2"/>
        <v>0</v>
      </c>
    </row>
    <row r="160" spans="1:6" ht="15.75" hidden="1" x14ac:dyDescent="0.25">
      <c r="A160" s="94">
        <v>426</v>
      </c>
      <c r="B160" s="5" t="s">
        <v>249</v>
      </c>
      <c r="C160" s="17"/>
      <c r="D160" s="17">
        <v>45981.8</v>
      </c>
      <c r="E160" s="17"/>
      <c r="F160" s="53">
        <f t="shared" si="2"/>
        <v>45981.8</v>
      </c>
    </row>
    <row r="161" spans="1:6" ht="15.75" hidden="1" x14ac:dyDescent="0.25">
      <c r="A161" s="52"/>
      <c r="B161" s="5"/>
      <c r="C161" s="17"/>
      <c r="D161" s="17"/>
      <c r="E161" s="17"/>
      <c r="F161" s="53">
        <f t="shared" si="2"/>
        <v>0</v>
      </c>
    </row>
    <row r="162" spans="1:6" ht="18" hidden="1" x14ac:dyDescent="0.25">
      <c r="A162" s="93">
        <v>43</v>
      </c>
      <c r="B162" s="12" t="s">
        <v>251</v>
      </c>
      <c r="C162" s="16">
        <f>SUM(C163:C167)</f>
        <v>3711500</v>
      </c>
      <c r="D162" s="16">
        <f>SUM(D163:D167)</f>
        <v>95069.98</v>
      </c>
      <c r="E162" s="16">
        <f>SUM(E163:E167)</f>
        <v>0</v>
      </c>
      <c r="F162" s="51">
        <f t="shared" si="2"/>
        <v>3806569.98</v>
      </c>
    </row>
    <row r="163" spans="1:6" ht="15.75" hidden="1" x14ac:dyDescent="0.25">
      <c r="A163" s="94">
        <v>432</v>
      </c>
      <c r="B163" s="5" t="s">
        <v>258</v>
      </c>
      <c r="C163" s="17"/>
      <c r="D163" s="17"/>
      <c r="E163" s="17"/>
      <c r="F163" s="53">
        <f t="shared" si="2"/>
        <v>0</v>
      </c>
    </row>
    <row r="164" spans="1:6" ht="15.75" hidden="1" x14ac:dyDescent="0.25">
      <c r="A164" s="94">
        <v>434</v>
      </c>
      <c r="B164" s="5" t="s">
        <v>259</v>
      </c>
      <c r="C164" s="17"/>
      <c r="D164" s="17"/>
      <c r="E164" s="17"/>
      <c r="F164" s="53">
        <f t="shared" si="2"/>
        <v>0</v>
      </c>
    </row>
    <row r="165" spans="1:6" ht="15.75" hidden="1" x14ac:dyDescent="0.25">
      <c r="A165" s="94">
        <v>435</v>
      </c>
      <c r="B165" s="5" t="s">
        <v>260</v>
      </c>
      <c r="C165" s="17">
        <v>3711500</v>
      </c>
      <c r="D165" s="17">
        <v>95069.98</v>
      </c>
      <c r="E165" s="17"/>
      <c r="F165" s="53">
        <f t="shared" si="2"/>
        <v>3806569.98</v>
      </c>
    </row>
    <row r="166" spans="1:6" ht="15.75" hidden="1" x14ac:dyDescent="0.25">
      <c r="A166" s="94">
        <v>436</v>
      </c>
      <c r="B166" s="5" t="s">
        <v>261</v>
      </c>
      <c r="C166" s="17"/>
      <c r="D166" s="17"/>
      <c r="E166" s="17"/>
      <c r="F166" s="53">
        <f t="shared" si="2"/>
        <v>0</v>
      </c>
    </row>
    <row r="167" spans="1:6" ht="15.75" hidden="1" x14ac:dyDescent="0.25">
      <c r="A167" s="94">
        <v>437</v>
      </c>
      <c r="B167" s="5" t="s">
        <v>262</v>
      </c>
      <c r="C167" s="17"/>
      <c r="D167" s="17"/>
      <c r="E167" s="17"/>
      <c r="F167" s="53">
        <f t="shared" si="2"/>
        <v>0</v>
      </c>
    </row>
    <row r="168" spans="1:6" ht="15.75" hidden="1" x14ac:dyDescent="0.25">
      <c r="A168" s="94">
        <v>451</v>
      </c>
      <c r="B168" s="5" t="s">
        <v>263</v>
      </c>
      <c r="C168" s="17"/>
      <c r="D168" s="17"/>
      <c r="E168" s="17"/>
      <c r="F168" s="53">
        <f t="shared" si="2"/>
        <v>0</v>
      </c>
    </row>
    <row r="169" spans="1:6" ht="15.75" hidden="1" x14ac:dyDescent="0.25">
      <c r="A169" s="52"/>
      <c r="B169" s="5"/>
      <c r="C169" s="17"/>
      <c r="D169" s="17"/>
      <c r="E169" s="17"/>
      <c r="F169" s="53">
        <f t="shared" si="2"/>
        <v>0</v>
      </c>
    </row>
    <row r="170" spans="1:6" ht="23.25" x14ac:dyDescent="0.35">
      <c r="A170" s="95">
        <v>6</v>
      </c>
      <c r="B170" s="14" t="s">
        <v>265</v>
      </c>
      <c r="C170" s="15">
        <f>+C171+C185</f>
        <v>14400</v>
      </c>
      <c r="D170" s="15">
        <f>+D171+D185</f>
        <v>1635925.81</v>
      </c>
      <c r="E170" s="15">
        <f>+E171+E185</f>
        <v>0</v>
      </c>
      <c r="F170" s="49">
        <f t="shared" si="2"/>
        <v>1650325.81</v>
      </c>
    </row>
    <row r="171" spans="1:6" ht="18" hidden="1" x14ac:dyDescent="0.25">
      <c r="A171" s="93">
        <v>61</v>
      </c>
      <c r="B171" s="12" t="s">
        <v>267</v>
      </c>
      <c r="C171" s="16">
        <f>SUM(C172:C183)</f>
        <v>14400</v>
      </c>
      <c r="D171" s="16">
        <f>SUM(D172:D182)</f>
        <v>1635925.81</v>
      </c>
      <c r="E171" s="16">
        <f>SUM(E172:E182)</f>
        <v>0</v>
      </c>
      <c r="F171" s="51">
        <f t="shared" si="2"/>
        <v>1650325.81</v>
      </c>
    </row>
    <row r="172" spans="1:6" ht="15.75" hidden="1" x14ac:dyDescent="0.25">
      <c r="A172" s="94">
        <v>611</v>
      </c>
      <c r="B172" s="5" t="s">
        <v>269</v>
      </c>
      <c r="C172" s="17"/>
      <c r="D172" s="17">
        <v>182269.14</v>
      </c>
      <c r="E172" s="17"/>
      <c r="F172" s="53">
        <f t="shared" si="2"/>
        <v>182269.14</v>
      </c>
    </row>
    <row r="173" spans="1:6" ht="15.75" hidden="1" x14ac:dyDescent="0.25">
      <c r="A173" s="94">
        <v>612</v>
      </c>
      <c r="B173" s="5" t="s">
        <v>271</v>
      </c>
      <c r="C173" s="17"/>
      <c r="D173" s="17">
        <v>150000.54999999999</v>
      </c>
      <c r="E173" s="17"/>
      <c r="F173" s="53">
        <f t="shared" si="2"/>
        <v>150000.54999999999</v>
      </c>
    </row>
    <row r="174" spans="1:6" ht="15.75" hidden="1" x14ac:dyDescent="0.25">
      <c r="A174" s="94">
        <v>613</v>
      </c>
      <c r="B174" s="5" t="s">
        <v>273</v>
      </c>
      <c r="C174" s="17"/>
      <c r="D174" s="17"/>
      <c r="E174" s="17"/>
      <c r="F174" s="53">
        <f t="shared" si="2"/>
        <v>0</v>
      </c>
    </row>
    <row r="175" spans="1:6" ht="15.75" hidden="1" x14ac:dyDescent="0.25">
      <c r="A175" s="94">
        <v>614</v>
      </c>
      <c r="B175" s="5" t="s">
        <v>275</v>
      </c>
      <c r="C175" s="17"/>
      <c r="D175" s="17">
        <v>535671.36</v>
      </c>
      <c r="E175" s="17"/>
      <c r="F175" s="53">
        <f t="shared" si="2"/>
        <v>535671.36</v>
      </c>
    </row>
    <row r="176" spans="1:6" ht="15.75" hidden="1" x14ac:dyDescent="0.25">
      <c r="A176" s="94">
        <v>615</v>
      </c>
      <c r="B176" s="5" t="s">
        <v>277</v>
      </c>
      <c r="C176" s="17"/>
      <c r="D176" s="17"/>
      <c r="E176" s="17"/>
      <c r="F176" s="53">
        <f t="shared" si="2"/>
        <v>0</v>
      </c>
    </row>
    <row r="177" spans="1:6" ht="15.75" hidden="1" x14ac:dyDescent="0.25">
      <c r="A177" s="94">
        <v>616</v>
      </c>
      <c r="B177" s="5" t="s">
        <v>279</v>
      </c>
      <c r="C177" s="17"/>
      <c r="D177" s="17">
        <v>26040.46</v>
      </c>
      <c r="E177" s="17"/>
      <c r="F177" s="53">
        <f t="shared" si="2"/>
        <v>26040.46</v>
      </c>
    </row>
    <row r="178" spans="1:6" ht="15.75" hidden="1" x14ac:dyDescent="0.25">
      <c r="A178" s="94">
        <v>617</v>
      </c>
      <c r="B178" s="5" t="s">
        <v>281</v>
      </c>
      <c r="C178" s="17">
        <v>14400</v>
      </c>
      <c r="D178" s="17">
        <v>741944.3</v>
      </c>
      <c r="E178" s="17"/>
      <c r="F178" s="53">
        <f t="shared" si="2"/>
        <v>756344.3</v>
      </c>
    </row>
    <row r="179" spans="1:6" ht="15.75" hidden="1" x14ac:dyDescent="0.25">
      <c r="A179" s="94">
        <v>618</v>
      </c>
      <c r="B179" s="5" t="s">
        <v>283</v>
      </c>
      <c r="C179" s="17"/>
      <c r="D179" s="17"/>
      <c r="E179" s="17"/>
      <c r="F179" s="53">
        <f t="shared" si="2"/>
        <v>0</v>
      </c>
    </row>
    <row r="180" spans="1:6" ht="15.75" hidden="1" x14ac:dyDescent="0.25">
      <c r="A180" s="94">
        <v>619</v>
      </c>
      <c r="B180" s="5" t="s">
        <v>285</v>
      </c>
      <c r="C180" s="17"/>
      <c r="D180" s="17"/>
      <c r="E180" s="17"/>
      <c r="F180" s="53">
        <f t="shared" si="2"/>
        <v>0</v>
      </c>
    </row>
    <row r="181" spans="1:6" ht="15.75" hidden="1" x14ac:dyDescent="0.25">
      <c r="A181" s="94">
        <v>632</v>
      </c>
      <c r="B181" s="5" t="s">
        <v>287</v>
      </c>
      <c r="C181" s="17"/>
      <c r="D181" s="17"/>
      <c r="E181" s="17"/>
      <c r="F181" s="53">
        <f t="shared" si="2"/>
        <v>0</v>
      </c>
    </row>
    <row r="182" spans="1:6" ht="15.75" hidden="1" x14ac:dyDescent="0.25">
      <c r="A182" s="94">
        <v>635</v>
      </c>
      <c r="B182" s="5" t="s">
        <v>289</v>
      </c>
      <c r="C182" s="17"/>
      <c r="D182" s="17"/>
      <c r="E182" s="17"/>
      <c r="F182" s="53">
        <f t="shared" si="2"/>
        <v>0</v>
      </c>
    </row>
    <row r="183" spans="1:6" ht="15.75" hidden="1" x14ac:dyDescent="0.25">
      <c r="A183" s="94">
        <v>691</v>
      </c>
      <c r="B183" s="5" t="s">
        <v>291</v>
      </c>
      <c r="C183" s="5"/>
      <c r="D183" s="5"/>
      <c r="E183" s="5"/>
      <c r="F183" s="58">
        <f t="shared" si="2"/>
        <v>0</v>
      </c>
    </row>
    <row r="184" spans="1:6" ht="15.75" x14ac:dyDescent="0.25">
      <c r="A184" s="96"/>
      <c r="B184" s="22"/>
      <c r="C184" s="22"/>
      <c r="D184" s="22"/>
      <c r="E184" s="22"/>
      <c r="F184" s="60">
        <f t="shared" si="2"/>
        <v>0</v>
      </c>
    </row>
    <row r="185" spans="1:6" ht="18" hidden="1" x14ac:dyDescent="0.25">
      <c r="A185" s="93">
        <v>69</v>
      </c>
      <c r="B185" s="12" t="s">
        <v>293</v>
      </c>
      <c r="C185" s="23">
        <f>+C186</f>
        <v>0</v>
      </c>
      <c r="D185" s="22"/>
      <c r="E185" s="22"/>
      <c r="F185" s="60">
        <f t="shared" si="2"/>
        <v>0</v>
      </c>
    </row>
    <row r="186" spans="1:6" ht="15.75" hidden="1" x14ac:dyDescent="0.25">
      <c r="A186" s="97">
        <v>694</v>
      </c>
      <c r="B186" s="22" t="s">
        <v>295</v>
      </c>
      <c r="C186" s="22"/>
      <c r="D186" s="22"/>
      <c r="E186" s="22"/>
      <c r="F186" s="60">
        <f t="shared" si="2"/>
        <v>0</v>
      </c>
    </row>
    <row r="187" spans="1:6" ht="15.75" x14ac:dyDescent="0.25">
      <c r="A187" s="96"/>
      <c r="B187" s="22"/>
      <c r="C187" s="22"/>
      <c r="D187" s="22"/>
      <c r="E187" s="22"/>
      <c r="F187" s="60">
        <f t="shared" si="2"/>
        <v>0</v>
      </c>
    </row>
    <row r="188" spans="1:6" ht="24" thickBot="1" x14ac:dyDescent="0.4">
      <c r="A188" s="98"/>
      <c r="B188" s="13" t="s">
        <v>311</v>
      </c>
      <c r="C188" s="43">
        <f>+C170+C155+C104+C49+C21</f>
        <v>9725408.7699999996</v>
      </c>
      <c r="D188" s="43">
        <f>+D170+D155+D104+D49+D21</f>
        <v>32519330.120000005</v>
      </c>
      <c r="E188" s="43">
        <f>+E170+E155+E104+E49+E21</f>
        <v>26007900.649999999</v>
      </c>
      <c r="F188" s="62">
        <f t="shared" si="2"/>
        <v>68252639.539999992</v>
      </c>
    </row>
    <row r="189" spans="1:6" ht="17.25" thickTop="1" thickBot="1" x14ac:dyDescent="0.3">
      <c r="A189" s="63"/>
      <c r="B189" s="64"/>
      <c r="C189" s="64"/>
      <c r="D189" s="64"/>
      <c r="E189" s="64"/>
      <c r="F189" s="64"/>
    </row>
    <row r="190" spans="1:6" ht="24.75" thickTop="1" thickBot="1" x14ac:dyDescent="0.4">
      <c r="B190" s="68" t="s">
        <v>312</v>
      </c>
      <c r="C190" s="69"/>
      <c r="D190" s="69"/>
      <c r="E190" s="69"/>
      <c r="F190" s="70">
        <f>+F18-F188</f>
        <v>569449443.64999998</v>
      </c>
    </row>
    <row r="191" spans="1:6" ht="15.75" thickTop="1" x14ac:dyDescent="0.25">
      <c r="E191" s="45"/>
      <c r="F191" s="45"/>
    </row>
    <row r="192" spans="1:6" x14ac:dyDescent="0.25">
      <c r="F192" s="67"/>
    </row>
    <row r="194" spans="6:6" x14ac:dyDescent="0.25">
      <c r="F194" s="67"/>
    </row>
    <row r="196" spans="6:6" x14ac:dyDescent="0.25">
      <c r="F196" s="67"/>
    </row>
  </sheetData>
  <autoFilter ref="A13:F188">
    <filterColumn colId="0">
      <filters blank="1">
        <filter val="1"/>
        <filter val="2"/>
        <filter val="3"/>
        <filter val="4"/>
        <filter val="6"/>
      </filters>
    </filterColumn>
    <filterColumn colId="2" showButton="0"/>
    <filterColumn colId="3" showButton="0"/>
    <filterColumn colId="4" showButton="0"/>
  </autoFilter>
  <mergeCells count="8">
    <mergeCell ref="A13:A14"/>
    <mergeCell ref="B13:B14"/>
    <mergeCell ref="C13:F14"/>
    <mergeCell ref="A6:F6"/>
    <mergeCell ref="A7:F7"/>
    <mergeCell ref="A8:F8"/>
    <mergeCell ref="A9:F9"/>
    <mergeCell ref="A10:F10"/>
  </mergeCells>
  <phoneticPr fontId="11" type="noConversion"/>
  <pageMargins left="0.7" right="0.7" top="0.75" bottom="0.75" header="0.3" footer="0.3"/>
  <pageSetup scale="86" orientation="portrait" verticalDpi="0" r:id="rId1"/>
  <headerFooter>
    <oddFooter xml:space="preserve">&amp;REJECUCION PRESUPUESTARIA ENERO 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4"/>
  <sheetViews>
    <sheetView topLeftCell="A7" workbookViewId="0">
      <selection activeCell="F24" sqref="F24:F173"/>
    </sheetView>
  </sheetViews>
  <sheetFormatPr baseColWidth="10" defaultRowHeight="15" x14ac:dyDescent="0.25"/>
  <cols>
    <col min="1" max="1" width="9.28515625" bestFit="1" customWidth="1"/>
    <col min="2" max="2" width="71.42578125" bestFit="1" customWidth="1"/>
    <col min="3" max="3" width="19.7109375" hidden="1" customWidth="1"/>
    <col min="4" max="5" width="21.28515625" hidden="1" customWidth="1"/>
    <col min="6" max="6" width="23" bestFit="1" customWidth="1"/>
  </cols>
  <sheetData>
    <row r="9" spans="1:6" ht="30" x14ac:dyDescent="0.4">
      <c r="A9" s="152" t="s">
        <v>0</v>
      </c>
      <c r="B9" s="152"/>
      <c r="C9" s="152"/>
      <c r="D9" s="152"/>
      <c r="E9" s="152"/>
      <c r="F9" s="152"/>
    </row>
    <row r="10" spans="1:6" ht="27" x14ac:dyDescent="0.35">
      <c r="A10" s="138" t="s">
        <v>1</v>
      </c>
      <c r="B10" s="138"/>
      <c r="C10" s="138"/>
      <c r="D10" s="138"/>
      <c r="E10" s="138"/>
      <c r="F10" s="138"/>
    </row>
    <row r="11" spans="1:6" ht="25.5" x14ac:dyDescent="0.35">
      <c r="A11" s="141" t="s">
        <v>2</v>
      </c>
      <c r="B11" s="141"/>
      <c r="C11" s="141"/>
      <c r="D11" s="141"/>
      <c r="E11" s="141"/>
      <c r="F11" s="141"/>
    </row>
    <row r="12" spans="1:6" ht="25.5" x14ac:dyDescent="0.35">
      <c r="A12" s="141" t="s">
        <v>306</v>
      </c>
      <c r="B12" s="141"/>
      <c r="C12" s="141"/>
      <c r="D12" s="141"/>
      <c r="E12" s="141"/>
      <c r="F12" s="141"/>
    </row>
    <row r="13" spans="1:6" ht="25.5" x14ac:dyDescent="0.35">
      <c r="A13" s="141" t="s">
        <v>313</v>
      </c>
      <c r="B13" s="141"/>
      <c r="C13" s="141"/>
      <c r="D13" s="141"/>
      <c r="E13" s="141"/>
      <c r="F13" s="141"/>
    </row>
    <row r="14" spans="1:6" x14ac:dyDescent="0.25">
      <c r="F14" s="45"/>
    </row>
    <row r="15" spans="1:6" ht="15.75" thickBot="1" x14ac:dyDescent="0.3"/>
    <row r="16" spans="1:6" ht="23.25" customHeight="1" thickTop="1" x14ac:dyDescent="0.25">
      <c r="A16" s="144" t="s">
        <v>305</v>
      </c>
      <c r="B16" s="144" t="s">
        <v>4</v>
      </c>
      <c r="C16" s="153" t="str">
        <f>+A13</f>
        <v>FEBRERO 2013</v>
      </c>
      <c r="D16" s="154"/>
      <c r="E16" s="154"/>
      <c r="F16" s="155"/>
    </row>
    <row r="17" spans="1:6" ht="15.75" thickBot="1" x14ac:dyDescent="0.3">
      <c r="A17" s="145"/>
      <c r="B17" s="145" t="s">
        <v>4</v>
      </c>
      <c r="C17" s="156"/>
      <c r="D17" s="157"/>
      <c r="E17" s="157"/>
      <c r="F17" s="158"/>
    </row>
    <row r="18" spans="1:6" ht="24" thickTop="1" x14ac:dyDescent="0.35">
      <c r="A18" s="46"/>
      <c r="B18" s="13" t="s">
        <v>310</v>
      </c>
      <c r="C18" s="72"/>
      <c r="D18" s="72"/>
      <c r="E18" s="72"/>
      <c r="F18" s="73" t="s">
        <v>303</v>
      </c>
    </row>
    <row r="19" spans="1:6" ht="23.25" x14ac:dyDescent="0.35">
      <c r="A19" s="46"/>
      <c r="B19" s="13" t="s">
        <v>314</v>
      </c>
      <c r="C19" s="72"/>
      <c r="D19" s="72"/>
      <c r="E19" s="72"/>
      <c r="F19" s="74">
        <v>569449443.64999998</v>
      </c>
    </row>
    <row r="20" spans="1:6" ht="23.25" x14ac:dyDescent="0.35">
      <c r="A20" s="46"/>
      <c r="B20" s="13"/>
      <c r="C20" s="72"/>
      <c r="D20" s="72"/>
      <c r="E20" s="72"/>
      <c r="F20" s="74"/>
    </row>
    <row r="21" spans="1:6" ht="23.25" x14ac:dyDescent="0.35">
      <c r="A21" s="46"/>
      <c r="B21" s="13" t="s">
        <v>315</v>
      </c>
      <c r="C21" s="72"/>
      <c r="D21" s="72"/>
      <c r="E21" s="72"/>
      <c r="F21" s="74">
        <f>+F19+F20</f>
        <v>569449443.64999998</v>
      </c>
    </row>
    <row r="22" spans="1:6" ht="23.25" x14ac:dyDescent="0.35">
      <c r="A22" s="46"/>
      <c r="B22" s="13"/>
      <c r="C22" s="72"/>
      <c r="D22" s="72"/>
      <c r="E22" s="72"/>
      <c r="F22" s="74"/>
    </row>
    <row r="23" spans="1:6" ht="23.25" x14ac:dyDescent="0.35">
      <c r="A23" s="46"/>
      <c r="B23" s="13" t="s">
        <v>309</v>
      </c>
      <c r="C23" s="72" t="s">
        <v>300</v>
      </c>
      <c r="D23" s="72" t="s">
        <v>301</v>
      </c>
      <c r="E23" s="72" t="s">
        <v>302</v>
      </c>
      <c r="F23" s="75"/>
    </row>
    <row r="24" spans="1:6" ht="23.25" x14ac:dyDescent="0.35">
      <c r="A24" s="48" t="s">
        <v>25</v>
      </c>
      <c r="B24" s="13" t="s">
        <v>26</v>
      </c>
      <c r="C24" s="76">
        <f>+C25+C31+C36+C39+C42+C46</f>
        <v>1830092.78</v>
      </c>
      <c r="D24" s="76">
        <f>+D25+D28+D31+D36+D39+D42+D46</f>
        <v>14636377.530000001</v>
      </c>
      <c r="E24" s="76">
        <f>+E25+E28+E31+E36+E39+E42+E46</f>
        <v>21788985</v>
      </c>
      <c r="F24" s="74">
        <f>+C24+D24+E24</f>
        <v>38255455.310000002</v>
      </c>
    </row>
    <row r="25" spans="1:6" ht="18" hidden="1" x14ac:dyDescent="0.25">
      <c r="A25" s="50">
        <v>11</v>
      </c>
      <c r="B25" s="12" t="s">
        <v>27</v>
      </c>
      <c r="C25" s="77">
        <f>+C26</f>
        <v>1281834.6200000001</v>
      </c>
      <c r="D25" s="77">
        <f>SUM(D26)</f>
        <v>10310760.539999999</v>
      </c>
      <c r="E25" s="77">
        <f>SUM(E26)</f>
        <v>18724375</v>
      </c>
      <c r="F25" s="78">
        <f t="shared" ref="F25:F88" si="0">+C25+D25+E25</f>
        <v>30316970.16</v>
      </c>
    </row>
    <row r="26" spans="1:6" ht="15.75" hidden="1" x14ac:dyDescent="0.25">
      <c r="A26" s="52">
        <v>111</v>
      </c>
      <c r="B26" s="5" t="s">
        <v>28</v>
      </c>
      <c r="C26" s="79">
        <v>1281834.6200000001</v>
      </c>
      <c r="D26" s="79">
        <v>10310760.539999999</v>
      </c>
      <c r="E26" s="79">
        <v>18724375</v>
      </c>
      <c r="F26" s="80">
        <f t="shared" si="0"/>
        <v>30316970.16</v>
      </c>
    </row>
    <row r="27" spans="1:6" ht="15.75" hidden="1" x14ac:dyDescent="0.25">
      <c r="A27" s="52"/>
      <c r="B27" s="5"/>
      <c r="C27" s="79"/>
      <c r="D27" s="79"/>
      <c r="E27" s="79"/>
      <c r="F27" s="80">
        <f t="shared" si="0"/>
        <v>0</v>
      </c>
    </row>
    <row r="28" spans="1:6" ht="18" hidden="1" x14ac:dyDescent="0.25">
      <c r="A28" s="50" t="s">
        <v>29</v>
      </c>
      <c r="B28" s="12" t="s">
        <v>30</v>
      </c>
      <c r="C28" s="77">
        <f>+C29</f>
        <v>0</v>
      </c>
      <c r="D28" s="77">
        <f>+D29</f>
        <v>0</v>
      </c>
      <c r="E28" s="77">
        <f>+E29</f>
        <v>123000</v>
      </c>
      <c r="F28" s="78">
        <f t="shared" si="0"/>
        <v>123000</v>
      </c>
    </row>
    <row r="29" spans="1:6" ht="15.75" hidden="1" x14ac:dyDescent="0.25">
      <c r="A29" s="52" t="s">
        <v>31</v>
      </c>
      <c r="B29" s="5" t="s">
        <v>32</v>
      </c>
      <c r="C29" s="79"/>
      <c r="D29" s="79"/>
      <c r="E29" s="79">
        <v>123000</v>
      </c>
      <c r="F29" s="80">
        <f t="shared" si="0"/>
        <v>123000</v>
      </c>
    </row>
    <row r="30" spans="1:6" ht="15.75" hidden="1" x14ac:dyDescent="0.25">
      <c r="A30" s="52"/>
      <c r="B30" s="5"/>
      <c r="C30" s="79"/>
      <c r="D30" s="79"/>
      <c r="E30" s="79"/>
      <c r="F30" s="80">
        <f t="shared" si="0"/>
        <v>0</v>
      </c>
    </row>
    <row r="31" spans="1:6" ht="18" hidden="1" x14ac:dyDescent="0.25">
      <c r="A31" s="50" t="s">
        <v>33</v>
      </c>
      <c r="B31" s="12" t="s">
        <v>34</v>
      </c>
      <c r="C31" s="77">
        <f>SUM(C32:C34)</f>
        <v>0</v>
      </c>
      <c r="D31" s="77">
        <f>SUM(D32:D33)</f>
        <v>28657.13</v>
      </c>
      <c r="E31" s="77">
        <f>SUM(E32:E33)</f>
        <v>112500</v>
      </c>
      <c r="F31" s="78">
        <f t="shared" si="0"/>
        <v>141157.13</v>
      </c>
    </row>
    <row r="32" spans="1:6" ht="15.75" hidden="1" x14ac:dyDescent="0.25">
      <c r="A32" s="52" t="s">
        <v>35</v>
      </c>
      <c r="B32" s="5" t="s">
        <v>39</v>
      </c>
      <c r="C32" s="79"/>
      <c r="D32" s="79"/>
      <c r="E32" s="79"/>
      <c r="F32" s="80">
        <f t="shared" si="0"/>
        <v>0</v>
      </c>
    </row>
    <row r="33" spans="1:6" ht="15.75" hidden="1" x14ac:dyDescent="0.25">
      <c r="A33" s="52" t="s">
        <v>36</v>
      </c>
      <c r="B33" s="5" t="s">
        <v>38</v>
      </c>
      <c r="C33" s="79"/>
      <c r="D33" s="79">
        <v>28657.13</v>
      </c>
      <c r="E33" s="79">
        <v>112500</v>
      </c>
      <c r="F33" s="80">
        <f t="shared" si="0"/>
        <v>141157.13</v>
      </c>
    </row>
    <row r="34" spans="1:6" ht="15.75" hidden="1" x14ac:dyDescent="0.25">
      <c r="A34" s="52" t="s">
        <v>37</v>
      </c>
      <c r="B34" s="5" t="s">
        <v>40</v>
      </c>
      <c r="C34" s="79"/>
      <c r="D34" s="79"/>
      <c r="E34" s="79"/>
      <c r="F34" s="80">
        <f t="shared" si="0"/>
        <v>0</v>
      </c>
    </row>
    <row r="35" spans="1:6" ht="15.75" hidden="1" x14ac:dyDescent="0.25">
      <c r="A35" s="52"/>
      <c r="B35" s="5"/>
      <c r="C35" s="79"/>
      <c r="D35" s="79"/>
      <c r="E35" s="79"/>
      <c r="F35" s="80">
        <f t="shared" si="0"/>
        <v>0</v>
      </c>
    </row>
    <row r="36" spans="1:6" ht="18" hidden="1" x14ac:dyDescent="0.25">
      <c r="A36" s="50" t="s">
        <v>41</v>
      </c>
      <c r="B36" s="12" t="s">
        <v>42</v>
      </c>
      <c r="C36" s="77">
        <f>+C37</f>
        <v>55400</v>
      </c>
      <c r="D36" s="77">
        <f>SUM(D37)</f>
        <v>718691.63</v>
      </c>
      <c r="E36" s="77">
        <f>SUM(E37)</f>
        <v>0</v>
      </c>
      <c r="F36" s="78">
        <f t="shared" si="0"/>
        <v>774091.63</v>
      </c>
    </row>
    <row r="37" spans="1:6" ht="15.75" hidden="1" x14ac:dyDescent="0.25">
      <c r="A37" s="52" t="s">
        <v>43</v>
      </c>
      <c r="B37" s="5" t="s">
        <v>44</v>
      </c>
      <c r="C37" s="79">
        <v>55400</v>
      </c>
      <c r="D37" s="79">
        <v>718691.63</v>
      </c>
      <c r="E37" s="79"/>
      <c r="F37" s="80">
        <f t="shared" si="0"/>
        <v>774091.63</v>
      </c>
    </row>
    <row r="38" spans="1:6" ht="15.75" hidden="1" x14ac:dyDescent="0.25">
      <c r="A38" s="52"/>
      <c r="B38" s="5"/>
      <c r="C38" s="79"/>
      <c r="D38" s="79"/>
      <c r="E38" s="79"/>
      <c r="F38" s="80">
        <f t="shared" si="0"/>
        <v>0</v>
      </c>
    </row>
    <row r="39" spans="1:6" ht="18" hidden="1" x14ac:dyDescent="0.25">
      <c r="A39" s="50" t="s">
        <v>45</v>
      </c>
      <c r="B39" s="12" t="s">
        <v>54</v>
      </c>
      <c r="C39" s="77">
        <f>+C40</f>
        <v>0</v>
      </c>
      <c r="D39" s="77"/>
      <c r="E39" s="77"/>
      <c r="F39" s="78">
        <f t="shared" si="0"/>
        <v>0</v>
      </c>
    </row>
    <row r="40" spans="1:6" ht="15.75" hidden="1" x14ac:dyDescent="0.25">
      <c r="A40" s="52" t="s">
        <v>46</v>
      </c>
      <c r="B40" s="5" t="s">
        <v>55</v>
      </c>
      <c r="C40" s="79"/>
      <c r="D40" s="79"/>
      <c r="E40" s="79"/>
      <c r="F40" s="80">
        <f t="shared" si="0"/>
        <v>0</v>
      </c>
    </row>
    <row r="41" spans="1:6" ht="15.75" hidden="1" x14ac:dyDescent="0.25">
      <c r="A41" s="52"/>
      <c r="B41" s="5"/>
      <c r="C41" s="79"/>
      <c r="D41" s="79"/>
      <c r="E41" s="79"/>
      <c r="F41" s="80">
        <f t="shared" si="0"/>
        <v>0</v>
      </c>
    </row>
    <row r="42" spans="1:6" ht="18" hidden="1" x14ac:dyDescent="0.25">
      <c r="A42" s="50" t="s">
        <v>47</v>
      </c>
      <c r="B42" s="12" t="s">
        <v>56</v>
      </c>
      <c r="C42" s="77">
        <f>SUM(C43:C44)</f>
        <v>0</v>
      </c>
      <c r="D42" s="77">
        <f>SUM(D43:D44)</f>
        <v>52612.83</v>
      </c>
      <c r="E42" s="77">
        <f>SUM(E43:E44)</f>
        <v>0</v>
      </c>
      <c r="F42" s="78">
        <f t="shared" si="0"/>
        <v>52612.83</v>
      </c>
    </row>
    <row r="43" spans="1:6" ht="15.75" hidden="1" x14ac:dyDescent="0.25">
      <c r="A43" s="52" t="s">
        <v>48</v>
      </c>
      <c r="B43" s="5" t="s">
        <v>57</v>
      </c>
      <c r="C43" s="79"/>
      <c r="D43" s="79"/>
      <c r="E43" s="79"/>
      <c r="F43" s="80">
        <f t="shared" si="0"/>
        <v>0</v>
      </c>
    </row>
    <row r="44" spans="1:6" ht="15.75" hidden="1" x14ac:dyDescent="0.25">
      <c r="A44" s="52" t="s">
        <v>49</v>
      </c>
      <c r="B44" s="5" t="s">
        <v>58</v>
      </c>
      <c r="C44" s="79"/>
      <c r="D44" s="79">
        <v>52612.83</v>
      </c>
      <c r="E44" s="79"/>
      <c r="F44" s="80">
        <f t="shared" si="0"/>
        <v>52612.83</v>
      </c>
    </row>
    <row r="45" spans="1:6" ht="15.75" hidden="1" x14ac:dyDescent="0.25">
      <c r="A45" s="52"/>
      <c r="B45" s="5"/>
      <c r="C45" s="79"/>
      <c r="D45" s="79"/>
      <c r="E45" s="79"/>
      <c r="F45" s="80">
        <f t="shared" si="0"/>
        <v>0</v>
      </c>
    </row>
    <row r="46" spans="1:6" ht="18" hidden="1" x14ac:dyDescent="0.25">
      <c r="A46" s="50" t="s">
        <v>50</v>
      </c>
      <c r="B46" s="12" t="s">
        <v>59</v>
      </c>
      <c r="C46" s="77">
        <f>SUM(C47:C49)</f>
        <v>492858.16</v>
      </c>
      <c r="D46" s="77">
        <f>SUM(D47:D49)</f>
        <v>3525655.4</v>
      </c>
      <c r="E46" s="77">
        <f>SUM(E47:E49)</f>
        <v>2829110</v>
      </c>
      <c r="F46" s="78">
        <f t="shared" si="0"/>
        <v>6847623.5600000005</v>
      </c>
    </row>
    <row r="47" spans="1:6" ht="15.75" hidden="1" x14ac:dyDescent="0.25">
      <c r="A47" s="52" t="s">
        <v>51</v>
      </c>
      <c r="B47" s="5" t="s">
        <v>60</v>
      </c>
      <c r="C47" s="79">
        <v>225657.19</v>
      </c>
      <c r="D47" s="79">
        <v>1661330.33</v>
      </c>
      <c r="E47" s="79">
        <v>2829110</v>
      </c>
      <c r="F47" s="80">
        <f t="shared" si="0"/>
        <v>4716097.5199999996</v>
      </c>
    </row>
    <row r="48" spans="1:6" ht="15.75" hidden="1" x14ac:dyDescent="0.25">
      <c r="A48" s="52" t="s">
        <v>52</v>
      </c>
      <c r="B48" s="5" t="s">
        <v>61</v>
      </c>
      <c r="C48" s="79">
        <v>232819.3</v>
      </c>
      <c r="D48" s="79">
        <v>1659037.97</v>
      </c>
      <c r="E48" s="79"/>
      <c r="F48" s="80">
        <f t="shared" si="0"/>
        <v>1891857.27</v>
      </c>
    </row>
    <row r="49" spans="1:6" ht="15.75" hidden="1" x14ac:dyDescent="0.25">
      <c r="A49" s="52" t="s">
        <v>53</v>
      </c>
      <c r="B49" s="5" t="s">
        <v>62</v>
      </c>
      <c r="C49" s="79">
        <v>34381.67</v>
      </c>
      <c r="D49" s="79">
        <v>205287.1</v>
      </c>
      <c r="E49" s="79"/>
      <c r="F49" s="80">
        <f t="shared" si="0"/>
        <v>239668.77000000002</v>
      </c>
    </row>
    <row r="50" spans="1:6" ht="15.75" hidden="1" x14ac:dyDescent="0.25">
      <c r="A50" s="52"/>
      <c r="B50" s="5"/>
      <c r="C50" s="79"/>
      <c r="D50" s="79"/>
      <c r="E50" s="79"/>
      <c r="F50" s="80">
        <f t="shared" si="0"/>
        <v>0</v>
      </c>
    </row>
    <row r="51" spans="1:6" ht="15.75" hidden="1" x14ac:dyDescent="0.25">
      <c r="A51" s="52"/>
      <c r="B51" s="5"/>
      <c r="C51" s="79"/>
      <c r="D51" s="79"/>
      <c r="E51" s="79"/>
      <c r="F51" s="80">
        <f t="shared" si="0"/>
        <v>0</v>
      </c>
    </row>
    <row r="52" spans="1:6" ht="23.25" x14ac:dyDescent="0.35">
      <c r="A52" s="54" t="s">
        <v>63</v>
      </c>
      <c r="B52" s="14" t="s">
        <v>64</v>
      </c>
      <c r="C52" s="81">
        <f>+C53+C60+C66+C70+C74+C80+C87+C91+C96</f>
        <v>1336735.26</v>
      </c>
      <c r="D52" s="81">
        <f>+D53+D60+D66+D70+D74+D80+D87+D91+D96</f>
        <v>20809636.18</v>
      </c>
      <c r="E52" s="81">
        <f>+E53+E60+E66+E70+E74+E80+E87+E91+E96</f>
        <v>2695642</v>
      </c>
      <c r="F52" s="82">
        <f t="shared" si="0"/>
        <v>24842013.440000001</v>
      </c>
    </row>
    <row r="53" spans="1:6" ht="18" hidden="1" x14ac:dyDescent="0.25">
      <c r="A53" s="50" t="s">
        <v>91</v>
      </c>
      <c r="B53" s="12" t="s">
        <v>92</v>
      </c>
      <c r="C53" s="77">
        <f>SUM(C54:C58)</f>
        <v>159812.51</v>
      </c>
      <c r="D53" s="77">
        <f>SUM(D54:D58)</f>
        <v>1992636.1600000001</v>
      </c>
      <c r="E53" s="77">
        <f>SUM(E54:E58)</f>
        <v>1822100</v>
      </c>
      <c r="F53" s="78">
        <f t="shared" si="0"/>
        <v>3974548.67</v>
      </c>
    </row>
    <row r="54" spans="1:6" ht="15.75" hidden="1" x14ac:dyDescent="0.25">
      <c r="A54" s="52" t="s">
        <v>65</v>
      </c>
      <c r="B54" s="5" t="s">
        <v>70</v>
      </c>
      <c r="C54" s="79"/>
      <c r="D54" s="79"/>
      <c r="E54" s="79"/>
      <c r="F54" s="80">
        <f t="shared" si="0"/>
        <v>0</v>
      </c>
    </row>
    <row r="55" spans="1:6" ht="15.75" hidden="1" x14ac:dyDescent="0.25">
      <c r="A55" s="52" t="s">
        <v>66</v>
      </c>
      <c r="B55" s="5" t="s">
        <v>71</v>
      </c>
      <c r="C55" s="79"/>
      <c r="D55" s="79">
        <v>2629.86</v>
      </c>
      <c r="E55" s="79">
        <v>1822100</v>
      </c>
      <c r="F55" s="80">
        <f t="shared" si="0"/>
        <v>1824729.86</v>
      </c>
    </row>
    <row r="56" spans="1:6" ht="15.75" hidden="1" x14ac:dyDescent="0.25">
      <c r="A56" s="52" t="s">
        <v>67</v>
      </c>
      <c r="B56" s="5" t="s">
        <v>72</v>
      </c>
      <c r="C56" s="79">
        <v>159812.51</v>
      </c>
      <c r="D56" s="79">
        <v>1905789.24</v>
      </c>
      <c r="E56" s="79"/>
      <c r="F56" s="80">
        <f t="shared" si="0"/>
        <v>2065601.75</v>
      </c>
    </row>
    <row r="57" spans="1:6" ht="15.75" hidden="1" x14ac:dyDescent="0.25">
      <c r="A57" s="52" t="s">
        <v>68</v>
      </c>
      <c r="B57" s="5" t="s">
        <v>73</v>
      </c>
      <c r="C57" s="79"/>
      <c r="D57" s="79"/>
      <c r="E57" s="79"/>
      <c r="F57" s="80">
        <f t="shared" si="0"/>
        <v>0</v>
      </c>
    </row>
    <row r="58" spans="1:6" ht="15.75" hidden="1" x14ac:dyDescent="0.25">
      <c r="A58" s="52" t="s">
        <v>69</v>
      </c>
      <c r="B58" s="5" t="s">
        <v>74</v>
      </c>
      <c r="C58" s="79"/>
      <c r="D58" s="79">
        <v>84217.06</v>
      </c>
      <c r="E58" s="79"/>
      <c r="F58" s="80">
        <f t="shared" si="0"/>
        <v>84217.06</v>
      </c>
    </row>
    <row r="59" spans="1:6" ht="15.75" hidden="1" x14ac:dyDescent="0.25">
      <c r="A59" s="52"/>
      <c r="B59" s="5"/>
      <c r="C59" s="79"/>
      <c r="D59" s="79"/>
      <c r="E59" s="79"/>
      <c r="F59" s="80">
        <f t="shared" si="0"/>
        <v>0</v>
      </c>
    </row>
    <row r="60" spans="1:6" ht="18" hidden="1" x14ac:dyDescent="0.25">
      <c r="A60" s="50" t="s">
        <v>75</v>
      </c>
      <c r="B60" s="12" t="s">
        <v>76</v>
      </c>
      <c r="C60" s="77">
        <f>SUM(C61:C65)</f>
        <v>326618.07</v>
      </c>
      <c r="D60" s="77">
        <f>SUM(D61:D64)</f>
        <v>459440.34</v>
      </c>
      <c r="E60" s="77">
        <f>SUM(E61:E64)</f>
        <v>265042</v>
      </c>
      <c r="F60" s="78">
        <f t="shared" si="0"/>
        <v>1051100.4100000001</v>
      </c>
    </row>
    <row r="61" spans="1:6" ht="15.75" hidden="1" x14ac:dyDescent="0.25">
      <c r="A61" s="52" t="s">
        <v>77</v>
      </c>
      <c r="B61" s="5" t="s">
        <v>81</v>
      </c>
      <c r="C61" s="79">
        <v>326618.07</v>
      </c>
      <c r="D61" s="79">
        <v>445440.34</v>
      </c>
      <c r="E61" s="79"/>
      <c r="F61" s="80">
        <f t="shared" si="0"/>
        <v>772058.41</v>
      </c>
    </row>
    <row r="62" spans="1:6" ht="15.75" hidden="1" x14ac:dyDescent="0.25">
      <c r="A62" s="52" t="s">
        <v>78</v>
      </c>
      <c r="B62" s="5" t="s">
        <v>82</v>
      </c>
      <c r="C62" s="79"/>
      <c r="D62" s="79">
        <v>14000</v>
      </c>
      <c r="E62" s="79">
        <v>265042</v>
      </c>
      <c r="F62" s="80">
        <f t="shared" si="0"/>
        <v>279042</v>
      </c>
    </row>
    <row r="63" spans="1:6" ht="15.75" hidden="1" x14ac:dyDescent="0.25">
      <c r="A63" s="52" t="s">
        <v>79</v>
      </c>
      <c r="B63" s="5" t="s">
        <v>83</v>
      </c>
      <c r="C63" s="79"/>
      <c r="D63" s="79"/>
      <c r="E63" s="79"/>
      <c r="F63" s="80">
        <f t="shared" si="0"/>
        <v>0</v>
      </c>
    </row>
    <row r="64" spans="1:6" ht="15.75" hidden="1" x14ac:dyDescent="0.25">
      <c r="A64" s="52" t="s">
        <v>80</v>
      </c>
      <c r="B64" s="5" t="s">
        <v>84</v>
      </c>
      <c r="C64" s="79"/>
      <c r="D64" s="79"/>
      <c r="E64" s="79"/>
      <c r="F64" s="80">
        <f t="shared" si="0"/>
        <v>0</v>
      </c>
    </row>
    <row r="65" spans="1:6" ht="15.75" hidden="1" x14ac:dyDescent="0.25">
      <c r="A65" s="52"/>
      <c r="B65" s="5"/>
      <c r="C65" s="79"/>
      <c r="D65" s="79"/>
      <c r="E65" s="79"/>
      <c r="F65" s="80">
        <f t="shared" si="0"/>
        <v>0</v>
      </c>
    </row>
    <row r="66" spans="1:6" ht="18" hidden="1" x14ac:dyDescent="0.25">
      <c r="A66" s="50" t="s">
        <v>85</v>
      </c>
      <c r="B66" s="12" t="s">
        <v>86</v>
      </c>
      <c r="C66" s="77">
        <f>SUM(C67:C68)</f>
        <v>0</v>
      </c>
      <c r="D66" s="77">
        <f>+D67+D68</f>
        <v>3408737.97</v>
      </c>
      <c r="E66" s="77">
        <f>+E67+E68</f>
        <v>0</v>
      </c>
      <c r="F66" s="78">
        <f t="shared" si="0"/>
        <v>3408737.97</v>
      </c>
    </row>
    <row r="67" spans="1:6" ht="15.75" hidden="1" x14ac:dyDescent="0.25">
      <c r="A67" s="52" t="s">
        <v>87</v>
      </c>
      <c r="B67" s="5" t="s">
        <v>88</v>
      </c>
      <c r="C67" s="79"/>
      <c r="D67" s="79">
        <v>116000</v>
      </c>
      <c r="E67" s="79"/>
      <c r="F67" s="80">
        <f t="shared" si="0"/>
        <v>116000</v>
      </c>
    </row>
    <row r="68" spans="1:6" ht="15.75" hidden="1" x14ac:dyDescent="0.25">
      <c r="A68" s="52" t="s">
        <v>89</v>
      </c>
      <c r="B68" s="5" t="s">
        <v>90</v>
      </c>
      <c r="C68" s="79"/>
      <c r="D68" s="79">
        <v>3292737.97</v>
      </c>
      <c r="E68" s="79"/>
      <c r="F68" s="80">
        <f t="shared" si="0"/>
        <v>3292737.97</v>
      </c>
    </row>
    <row r="69" spans="1:6" ht="15.75" hidden="1" x14ac:dyDescent="0.25">
      <c r="A69" s="52"/>
      <c r="B69" s="5"/>
      <c r="C69" s="79"/>
      <c r="D69" s="79"/>
      <c r="E69" s="79"/>
      <c r="F69" s="80">
        <f t="shared" si="0"/>
        <v>0</v>
      </c>
    </row>
    <row r="70" spans="1:6" ht="18" hidden="1" x14ac:dyDescent="0.25">
      <c r="A70" s="50" t="s">
        <v>93</v>
      </c>
      <c r="B70" s="12" t="s">
        <v>94</v>
      </c>
      <c r="C70" s="77">
        <f>SUM(C71:C72)</f>
        <v>370584.42</v>
      </c>
      <c r="D70" s="77">
        <f>+D71</f>
        <v>1201117.96</v>
      </c>
      <c r="E70" s="77">
        <f>+E71</f>
        <v>0</v>
      </c>
      <c r="F70" s="78">
        <f t="shared" si="0"/>
        <v>1571702.38</v>
      </c>
    </row>
    <row r="71" spans="1:6" ht="15.75" hidden="1" x14ac:dyDescent="0.25">
      <c r="A71" s="52" t="s">
        <v>95</v>
      </c>
      <c r="B71" s="5" t="s">
        <v>97</v>
      </c>
      <c r="C71" s="79"/>
      <c r="D71" s="79">
        <v>1201117.96</v>
      </c>
      <c r="E71" s="79"/>
      <c r="F71" s="80">
        <f t="shared" si="0"/>
        <v>1201117.96</v>
      </c>
    </row>
    <row r="72" spans="1:6" ht="15.75" hidden="1" x14ac:dyDescent="0.25">
      <c r="A72" s="52" t="s">
        <v>96</v>
      </c>
      <c r="B72" s="5" t="s">
        <v>98</v>
      </c>
      <c r="C72" s="79">
        <v>370584.42</v>
      </c>
      <c r="D72" s="79"/>
      <c r="E72" s="79"/>
      <c r="F72" s="80">
        <f t="shared" si="0"/>
        <v>370584.42</v>
      </c>
    </row>
    <row r="73" spans="1:6" ht="15.75" hidden="1" x14ac:dyDescent="0.25">
      <c r="A73" s="52"/>
      <c r="B73" s="5"/>
      <c r="C73" s="79"/>
      <c r="D73" s="79"/>
      <c r="E73" s="79"/>
      <c r="F73" s="80">
        <f t="shared" si="0"/>
        <v>0</v>
      </c>
    </row>
    <row r="74" spans="1:6" ht="18" hidden="1" x14ac:dyDescent="0.25">
      <c r="A74" s="50" t="s">
        <v>99</v>
      </c>
      <c r="B74" s="12" t="s">
        <v>100</v>
      </c>
      <c r="C74" s="77">
        <f>SUM(C75:C78)</f>
        <v>153002</v>
      </c>
      <c r="D74" s="77">
        <f>+D75+D76+D77+D78</f>
        <v>2384096.1399999997</v>
      </c>
      <c r="E74" s="77">
        <f>+E75+E76+E77+E78</f>
        <v>0</v>
      </c>
      <c r="F74" s="78">
        <f t="shared" si="0"/>
        <v>2537098.1399999997</v>
      </c>
    </row>
    <row r="75" spans="1:6" ht="15.75" hidden="1" x14ac:dyDescent="0.25">
      <c r="A75" s="52" t="s">
        <v>101</v>
      </c>
      <c r="B75" s="5" t="s">
        <v>105</v>
      </c>
      <c r="C75" s="79">
        <v>150100</v>
      </c>
      <c r="D75" s="79">
        <v>2091732.14</v>
      </c>
      <c r="E75" s="79"/>
      <c r="F75" s="80">
        <f t="shared" si="0"/>
        <v>2241832.1399999997</v>
      </c>
    </row>
    <row r="76" spans="1:6" ht="15.75" hidden="1" x14ac:dyDescent="0.25">
      <c r="A76" s="52" t="s">
        <v>102</v>
      </c>
      <c r="B76" s="5" t="s">
        <v>106</v>
      </c>
      <c r="C76" s="79"/>
      <c r="D76" s="79"/>
      <c r="E76" s="79"/>
      <c r="F76" s="80">
        <f t="shared" si="0"/>
        <v>0</v>
      </c>
    </row>
    <row r="77" spans="1:6" ht="15.75" hidden="1" x14ac:dyDescent="0.25">
      <c r="A77" s="52" t="s">
        <v>103</v>
      </c>
      <c r="B77" s="5" t="s">
        <v>107</v>
      </c>
      <c r="C77" s="79"/>
      <c r="D77" s="79"/>
      <c r="E77" s="79"/>
      <c r="F77" s="80">
        <f t="shared" si="0"/>
        <v>0</v>
      </c>
    </row>
    <row r="78" spans="1:6" ht="15.75" hidden="1" x14ac:dyDescent="0.25">
      <c r="A78" s="52" t="s">
        <v>104</v>
      </c>
      <c r="B78" s="5" t="s">
        <v>108</v>
      </c>
      <c r="C78" s="79">
        <v>2902</v>
      </c>
      <c r="D78" s="79">
        <v>292364</v>
      </c>
      <c r="E78" s="79"/>
      <c r="F78" s="80">
        <f t="shared" si="0"/>
        <v>295266</v>
      </c>
    </row>
    <row r="79" spans="1:6" ht="15.75" hidden="1" x14ac:dyDescent="0.25">
      <c r="A79" s="52"/>
      <c r="B79" s="5"/>
      <c r="C79" s="79"/>
      <c r="D79" s="79"/>
      <c r="E79" s="79"/>
      <c r="F79" s="80">
        <f t="shared" si="0"/>
        <v>0</v>
      </c>
    </row>
    <row r="80" spans="1:6" ht="18" hidden="1" x14ac:dyDescent="0.25">
      <c r="A80" s="50" t="s">
        <v>109</v>
      </c>
      <c r="B80" s="12" t="s">
        <v>110</v>
      </c>
      <c r="C80" s="77">
        <f>SUM(C81:C85)</f>
        <v>1000</v>
      </c>
      <c r="D80" s="77">
        <f>+D81+D82+D83+D84+D85</f>
        <v>1432611.34</v>
      </c>
      <c r="E80" s="77">
        <f>+E81+E82+E83+E84+E85</f>
        <v>608500</v>
      </c>
      <c r="F80" s="78">
        <f t="shared" si="0"/>
        <v>2042111.34</v>
      </c>
    </row>
    <row r="81" spans="1:6" ht="15.75" hidden="1" x14ac:dyDescent="0.25">
      <c r="A81" s="52" t="s">
        <v>111</v>
      </c>
      <c r="B81" s="5" t="s">
        <v>113</v>
      </c>
      <c r="C81" s="79"/>
      <c r="D81" s="79">
        <v>224700</v>
      </c>
      <c r="E81" s="79"/>
      <c r="F81" s="80">
        <f t="shared" si="0"/>
        <v>224700</v>
      </c>
    </row>
    <row r="82" spans="1:6" ht="15.75" hidden="1" x14ac:dyDescent="0.25">
      <c r="A82" s="52" t="s">
        <v>112</v>
      </c>
      <c r="B82" s="5" t="s">
        <v>114</v>
      </c>
      <c r="C82" s="79"/>
      <c r="D82" s="79"/>
      <c r="E82" s="79">
        <v>608500</v>
      </c>
      <c r="F82" s="80">
        <f t="shared" si="0"/>
        <v>608500</v>
      </c>
    </row>
    <row r="83" spans="1:6" ht="15.75" hidden="1" x14ac:dyDescent="0.25">
      <c r="A83" s="52" t="s">
        <v>115</v>
      </c>
      <c r="B83" s="5" t="s">
        <v>116</v>
      </c>
      <c r="C83" s="79"/>
      <c r="D83" s="79"/>
      <c r="E83" s="79"/>
      <c r="F83" s="80">
        <f t="shared" si="0"/>
        <v>0</v>
      </c>
    </row>
    <row r="84" spans="1:6" ht="15.75" hidden="1" x14ac:dyDescent="0.25">
      <c r="A84" s="52" t="s">
        <v>117</v>
      </c>
      <c r="B84" s="5" t="s">
        <v>118</v>
      </c>
      <c r="C84" s="79"/>
      <c r="D84" s="79"/>
      <c r="E84" s="79"/>
      <c r="F84" s="80">
        <f t="shared" si="0"/>
        <v>0</v>
      </c>
    </row>
    <row r="85" spans="1:6" ht="15.75" hidden="1" x14ac:dyDescent="0.25">
      <c r="A85" s="52" t="s">
        <v>119</v>
      </c>
      <c r="B85" s="5" t="s">
        <v>120</v>
      </c>
      <c r="C85" s="79">
        <v>1000</v>
      </c>
      <c r="D85" s="79">
        <v>1207911.3400000001</v>
      </c>
      <c r="E85" s="79"/>
      <c r="F85" s="80">
        <f t="shared" si="0"/>
        <v>1208911.3400000001</v>
      </c>
    </row>
    <row r="86" spans="1:6" ht="15.75" hidden="1" x14ac:dyDescent="0.25">
      <c r="A86" s="52"/>
      <c r="B86" s="5"/>
      <c r="C86" s="79"/>
      <c r="D86" s="79"/>
      <c r="E86" s="79"/>
      <c r="F86" s="80">
        <f t="shared" si="0"/>
        <v>0</v>
      </c>
    </row>
    <row r="87" spans="1:6" ht="18" hidden="1" x14ac:dyDescent="0.25">
      <c r="A87" s="50" t="s">
        <v>121</v>
      </c>
      <c r="B87" s="12" t="s">
        <v>122</v>
      </c>
      <c r="C87" s="77">
        <f>SUM(C88:C89)</f>
        <v>0</v>
      </c>
      <c r="D87" s="77">
        <f>SUM(D88:D89)</f>
        <v>1135610</v>
      </c>
      <c r="E87" s="77">
        <f>SUM(E88:E89)</f>
        <v>0</v>
      </c>
      <c r="F87" s="78">
        <f t="shared" si="0"/>
        <v>1135610</v>
      </c>
    </row>
    <row r="88" spans="1:6" ht="15.75" hidden="1" x14ac:dyDescent="0.25">
      <c r="A88" s="52" t="s">
        <v>123</v>
      </c>
      <c r="B88" s="5" t="s">
        <v>124</v>
      </c>
      <c r="C88" s="79"/>
      <c r="D88" s="79">
        <v>1112241.7</v>
      </c>
      <c r="E88" s="79"/>
      <c r="F88" s="80">
        <f t="shared" si="0"/>
        <v>1112241.7</v>
      </c>
    </row>
    <row r="89" spans="1:6" ht="15.75" hidden="1" x14ac:dyDescent="0.25">
      <c r="A89" s="52" t="s">
        <v>125</v>
      </c>
      <c r="B89" s="5" t="s">
        <v>126</v>
      </c>
      <c r="C89" s="79"/>
      <c r="D89" s="79">
        <v>23368.3</v>
      </c>
      <c r="E89" s="79"/>
      <c r="F89" s="80">
        <f t="shared" ref="F89:F152" si="1">+C89+D89+E89</f>
        <v>23368.3</v>
      </c>
    </row>
    <row r="90" spans="1:6" ht="15.75" hidden="1" x14ac:dyDescent="0.25">
      <c r="A90" s="52"/>
      <c r="B90" s="5"/>
      <c r="C90" s="79"/>
      <c r="D90" s="79"/>
      <c r="E90" s="79"/>
      <c r="F90" s="80">
        <f t="shared" si="1"/>
        <v>0</v>
      </c>
    </row>
    <row r="91" spans="1:6" ht="18" hidden="1" x14ac:dyDescent="0.25">
      <c r="A91" s="50" t="s">
        <v>127</v>
      </c>
      <c r="B91" s="12" t="s">
        <v>128</v>
      </c>
      <c r="C91" s="77">
        <f>SUM(C92:C94)</f>
        <v>280718.26</v>
      </c>
      <c r="D91" s="77">
        <f>SUM(D92:D94)</f>
        <v>1705803.0699999998</v>
      </c>
      <c r="E91" s="77">
        <f>SUM(E92:E94)</f>
        <v>0</v>
      </c>
      <c r="F91" s="78">
        <f t="shared" si="1"/>
        <v>1986521.3299999998</v>
      </c>
    </row>
    <row r="92" spans="1:6" ht="15.75" hidden="1" x14ac:dyDescent="0.25">
      <c r="A92" s="52" t="s">
        <v>129</v>
      </c>
      <c r="B92" s="5" t="s">
        <v>132</v>
      </c>
      <c r="C92" s="79">
        <v>280718.26</v>
      </c>
      <c r="D92" s="79">
        <v>771357.34</v>
      </c>
      <c r="E92" s="79"/>
      <c r="F92" s="80">
        <f t="shared" si="1"/>
        <v>1052075.6000000001</v>
      </c>
    </row>
    <row r="93" spans="1:6" ht="15.75" hidden="1" x14ac:dyDescent="0.25">
      <c r="A93" s="52" t="s">
        <v>130</v>
      </c>
      <c r="B93" s="5" t="s">
        <v>133</v>
      </c>
      <c r="C93" s="79"/>
      <c r="D93" s="79">
        <v>934445.73</v>
      </c>
      <c r="E93" s="79"/>
      <c r="F93" s="80">
        <f t="shared" si="1"/>
        <v>934445.73</v>
      </c>
    </row>
    <row r="94" spans="1:6" ht="15.75" hidden="1" x14ac:dyDescent="0.25">
      <c r="A94" s="52" t="s">
        <v>131</v>
      </c>
      <c r="B94" s="5" t="s">
        <v>134</v>
      </c>
      <c r="C94" s="79"/>
      <c r="D94" s="79"/>
      <c r="E94" s="79"/>
      <c r="F94" s="80">
        <f t="shared" si="1"/>
        <v>0</v>
      </c>
    </row>
    <row r="95" spans="1:6" ht="15.75" hidden="1" x14ac:dyDescent="0.25">
      <c r="A95" s="52"/>
      <c r="B95" s="5"/>
      <c r="C95" s="79"/>
      <c r="D95" s="79"/>
      <c r="E95" s="79"/>
      <c r="F95" s="80">
        <f t="shared" si="1"/>
        <v>0</v>
      </c>
    </row>
    <row r="96" spans="1:6" ht="18" hidden="1" x14ac:dyDescent="0.25">
      <c r="A96" s="50" t="s">
        <v>135</v>
      </c>
      <c r="B96" s="12" t="s">
        <v>136</v>
      </c>
      <c r="C96" s="77">
        <f>SUM(C97:C104)</f>
        <v>45000</v>
      </c>
      <c r="D96" s="77">
        <f>SUM(D97:D104)</f>
        <v>7089583.2000000002</v>
      </c>
      <c r="E96" s="77">
        <f>SUM(E97:E104)</f>
        <v>0</v>
      </c>
      <c r="F96" s="78">
        <f t="shared" si="1"/>
        <v>7134583.2000000002</v>
      </c>
    </row>
    <row r="97" spans="1:6" ht="15.75" hidden="1" x14ac:dyDescent="0.25">
      <c r="A97" s="52" t="s">
        <v>137</v>
      </c>
      <c r="B97" s="5" t="s">
        <v>145</v>
      </c>
      <c r="C97" s="79"/>
      <c r="D97" s="79"/>
      <c r="E97" s="79"/>
      <c r="F97" s="80">
        <f t="shared" si="1"/>
        <v>0</v>
      </c>
    </row>
    <row r="98" spans="1:6" ht="15.75" hidden="1" x14ac:dyDescent="0.25">
      <c r="A98" s="52" t="s">
        <v>138</v>
      </c>
      <c r="B98" s="5" t="s">
        <v>146</v>
      </c>
      <c r="C98" s="79"/>
      <c r="D98" s="79"/>
      <c r="E98" s="79"/>
      <c r="F98" s="80">
        <f t="shared" si="1"/>
        <v>0</v>
      </c>
    </row>
    <row r="99" spans="1:6" ht="15.75" hidden="1" x14ac:dyDescent="0.25">
      <c r="A99" s="52" t="s">
        <v>139</v>
      </c>
      <c r="B99" s="5" t="s">
        <v>147</v>
      </c>
      <c r="C99" s="79"/>
      <c r="D99" s="79"/>
      <c r="E99" s="79"/>
      <c r="F99" s="80">
        <f t="shared" si="1"/>
        <v>0</v>
      </c>
    </row>
    <row r="100" spans="1:6" ht="15.75" hidden="1" x14ac:dyDescent="0.25">
      <c r="A100" s="52" t="s">
        <v>140</v>
      </c>
      <c r="B100" s="5" t="s">
        <v>148</v>
      </c>
      <c r="C100" s="79"/>
      <c r="D100" s="79"/>
      <c r="E100" s="79"/>
      <c r="F100" s="80">
        <f t="shared" si="1"/>
        <v>0</v>
      </c>
    </row>
    <row r="101" spans="1:6" ht="15.75" hidden="1" x14ac:dyDescent="0.25">
      <c r="A101" s="52" t="s">
        <v>141</v>
      </c>
      <c r="B101" s="5" t="s">
        <v>149</v>
      </c>
      <c r="C101" s="79"/>
      <c r="D101" s="79"/>
      <c r="E101" s="79"/>
      <c r="F101" s="80">
        <f t="shared" si="1"/>
        <v>0</v>
      </c>
    </row>
    <row r="102" spans="1:6" ht="15.75" hidden="1" x14ac:dyDescent="0.25">
      <c r="A102" s="52" t="s">
        <v>142</v>
      </c>
      <c r="B102" s="5" t="s">
        <v>150</v>
      </c>
      <c r="C102" s="79"/>
      <c r="D102" s="79">
        <v>3530940</v>
      </c>
      <c r="E102" s="79"/>
      <c r="F102" s="80">
        <f t="shared" si="1"/>
        <v>3530940</v>
      </c>
    </row>
    <row r="103" spans="1:6" ht="15.75" hidden="1" x14ac:dyDescent="0.25">
      <c r="A103" s="52" t="s">
        <v>143</v>
      </c>
      <c r="B103" s="5" t="s">
        <v>151</v>
      </c>
      <c r="C103" s="79"/>
      <c r="D103" s="79"/>
      <c r="E103" s="79"/>
      <c r="F103" s="80">
        <f t="shared" si="1"/>
        <v>0</v>
      </c>
    </row>
    <row r="104" spans="1:6" ht="15.75" hidden="1" x14ac:dyDescent="0.25">
      <c r="A104" s="52" t="s">
        <v>144</v>
      </c>
      <c r="B104" s="5" t="s">
        <v>136</v>
      </c>
      <c r="C104" s="79">
        <v>45000</v>
      </c>
      <c r="D104" s="79">
        <v>3558643.2</v>
      </c>
      <c r="E104" s="79"/>
      <c r="F104" s="80">
        <f t="shared" si="1"/>
        <v>3603643.2</v>
      </c>
    </row>
    <row r="105" spans="1:6" ht="15.75" hidden="1" x14ac:dyDescent="0.25">
      <c r="A105" s="52"/>
      <c r="B105" s="5"/>
      <c r="C105" s="79"/>
      <c r="D105" s="79"/>
      <c r="E105" s="79"/>
      <c r="F105" s="80">
        <f t="shared" si="1"/>
        <v>0</v>
      </c>
    </row>
    <row r="106" spans="1:6" ht="15.75" hidden="1" x14ac:dyDescent="0.25">
      <c r="A106" s="52"/>
      <c r="B106" s="5"/>
      <c r="C106" s="79"/>
      <c r="D106" s="79"/>
      <c r="E106" s="79"/>
      <c r="F106" s="80">
        <f t="shared" si="1"/>
        <v>0</v>
      </c>
    </row>
    <row r="107" spans="1:6" ht="23.25" x14ac:dyDescent="0.35">
      <c r="A107" s="54" t="s">
        <v>152</v>
      </c>
      <c r="B107" s="14" t="s">
        <v>153</v>
      </c>
      <c r="C107" s="76">
        <f>+C108+C113+C119+C126+C131+C138+C146</f>
        <v>225407.31</v>
      </c>
      <c r="D107" s="76">
        <f>+D108+D113+D119+D126+D131+D138+D146</f>
        <v>9947203.3200000003</v>
      </c>
      <c r="E107" s="76">
        <f>+E108+E113+E119+E126+E131+E138+E146</f>
        <v>676000</v>
      </c>
      <c r="F107" s="74">
        <f t="shared" si="1"/>
        <v>10848610.630000001</v>
      </c>
    </row>
    <row r="108" spans="1:6" ht="18" hidden="1" x14ac:dyDescent="0.25">
      <c r="A108" s="50" t="s">
        <v>154</v>
      </c>
      <c r="B108" s="12" t="s">
        <v>155</v>
      </c>
      <c r="C108" s="77">
        <f>SUM(C109:C111)</f>
        <v>21388</v>
      </c>
      <c r="D108" s="77">
        <f>SUM(D109:D111)</f>
        <v>5544792.0099999998</v>
      </c>
      <c r="E108" s="77">
        <f>SUM(E109:E111)</f>
        <v>96000</v>
      </c>
      <c r="F108" s="78">
        <f t="shared" si="1"/>
        <v>5662180.0099999998</v>
      </c>
    </row>
    <row r="109" spans="1:6" ht="15.75" hidden="1" x14ac:dyDescent="0.25">
      <c r="A109" s="52" t="s">
        <v>156</v>
      </c>
      <c r="B109" s="5" t="s">
        <v>157</v>
      </c>
      <c r="C109" s="79">
        <v>21388</v>
      </c>
      <c r="D109" s="79">
        <v>5539823.9100000001</v>
      </c>
      <c r="E109" s="79"/>
      <c r="F109" s="80">
        <f t="shared" si="1"/>
        <v>5561211.9100000001</v>
      </c>
    </row>
    <row r="110" spans="1:6" ht="15.75" hidden="1" x14ac:dyDescent="0.25">
      <c r="A110" s="52" t="s">
        <v>158</v>
      </c>
      <c r="B110" s="5" t="s">
        <v>159</v>
      </c>
      <c r="C110" s="79"/>
      <c r="D110" s="79"/>
      <c r="E110" s="79"/>
      <c r="F110" s="80">
        <f t="shared" si="1"/>
        <v>0</v>
      </c>
    </row>
    <row r="111" spans="1:6" ht="15.75" hidden="1" x14ac:dyDescent="0.25">
      <c r="A111" s="52" t="s">
        <v>160</v>
      </c>
      <c r="B111" s="5" t="s">
        <v>161</v>
      </c>
      <c r="C111" s="79"/>
      <c r="D111" s="79">
        <v>4968.1000000000004</v>
      </c>
      <c r="E111" s="79">
        <v>96000</v>
      </c>
      <c r="F111" s="80">
        <f t="shared" si="1"/>
        <v>100968.1</v>
      </c>
    </row>
    <row r="112" spans="1:6" ht="23.25" hidden="1" x14ac:dyDescent="0.35">
      <c r="A112" s="52"/>
      <c r="B112" s="5"/>
      <c r="C112" s="76"/>
      <c r="D112" s="79"/>
      <c r="E112" s="79"/>
      <c r="F112" s="80">
        <f t="shared" si="1"/>
        <v>0</v>
      </c>
    </row>
    <row r="113" spans="1:6" ht="18" hidden="1" x14ac:dyDescent="0.25">
      <c r="A113" s="50" t="s">
        <v>162</v>
      </c>
      <c r="B113" s="12" t="s">
        <v>163</v>
      </c>
      <c r="C113" s="77">
        <f>SUM(C114:C116)</f>
        <v>0</v>
      </c>
      <c r="D113" s="77">
        <f>SUM(D114:D117)</f>
        <v>32565.5</v>
      </c>
      <c r="E113" s="77">
        <f>SUM(E114:E117)</f>
        <v>0</v>
      </c>
      <c r="F113" s="78">
        <f t="shared" si="1"/>
        <v>32565.5</v>
      </c>
    </row>
    <row r="114" spans="1:6" ht="15.75" hidden="1" x14ac:dyDescent="0.25">
      <c r="A114" s="52" t="s">
        <v>164</v>
      </c>
      <c r="B114" s="5" t="s">
        <v>165</v>
      </c>
      <c r="C114" s="79"/>
      <c r="D114" s="79">
        <v>13414.27</v>
      </c>
      <c r="E114" s="79"/>
      <c r="F114" s="80">
        <f t="shared" si="1"/>
        <v>13414.27</v>
      </c>
    </row>
    <row r="115" spans="1:6" ht="15.75" hidden="1" x14ac:dyDescent="0.25">
      <c r="A115" s="52" t="s">
        <v>166</v>
      </c>
      <c r="B115" s="5" t="s">
        <v>167</v>
      </c>
      <c r="C115" s="79"/>
      <c r="D115" s="79">
        <v>12056.23</v>
      </c>
      <c r="E115" s="79"/>
      <c r="F115" s="80">
        <f t="shared" si="1"/>
        <v>12056.23</v>
      </c>
    </row>
    <row r="116" spans="1:6" ht="15.75" hidden="1" x14ac:dyDescent="0.25">
      <c r="A116" s="52" t="s">
        <v>168</v>
      </c>
      <c r="B116" s="5" t="s">
        <v>169</v>
      </c>
      <c r="C116" s="79"/>
      <c r="D116" s="79">
        <v>7095</v>
      </c>
      <c r="E116" s="79"/>
      <c r="F116" s="80">
        <f t="shared" si="1"/>
        <v>7095</v>
      </c>
    </row>
    <row r="117" spans="1:6" ht="15.75" hidden="1" x14ac:dyDescent="0.25">
      <c r="A117" s="52" t="s">
        <v>170</v>
      </c>
      <c r="B117" s="5" t="s">
        <v>171</v>
      </c>
      <c r="C117" s="79"/>
      <c r="D117" s="79"/>
      <c r="E117" s="79"/>
      <c r="F117" s="80">
        <f t="shared" si="1"/>
        <v>0</v>
      </c>
    </row>
    <row r="118" spans="1:6" ht="15.75" hidden="1" x14ac:dyDescent="0.25">
      <c r="A118" s="52"/>
      <c r="B118" s="5"/>
      <c r="C118" s="79"/>
      <c r="D118" s="79"/>
      <c r="E118" s="79"/>
      <c r="F118" s="80">
        <f t="shared" si="1"/>
        <v>0</v>
      </c>
    </row>
    <row r="119" spans="1:6" ht="18" hidden="1" x14ac:dyDescent="0.25">
      <c r="A119" s="50" t="s">
        <v>172</v>
      </c>
      <c r="B119" s="12" t="s">
        <v>173</v>
      </c>
      <c r="C119" s="77">
        <f>SUM(C120:C124)</f>
        <v>0</v>
      </c>
      <c r="D119" s="77">
        <f>SUM(D120:D124)</f>
        <v>333970.76</v>
      </c>
      <c r="E119" s="77">
        <f>SUM(E120:E124)</f>
        <v>0</v>
      </c>
      <c r="F119" s="78">
        <f t="shared" si="1"/>
        <v>333970.76</v>
      </c>
    </row>
    <row r="120" spans="1:6" ht="15.75" hidden="1" x14ac:dyDescent="0.25">
      <c r="A120" s="52" t="s">
        <v>174</v>
      </c>
      <c r="B120" s="5" t="s">
        <v>214</v>
      </c>
      <c r="C120" s="79"/>
      <c r="D120" s="79">
        <v>2737.6</v>
      </c>
      <c r="E120" s="79"/>
      <c r="F120" s="80">
        <f t="shared" si="1"/>
        <v>2737.6</v>
      </c>
    </row>
    <row r="121" spans="1:6" ht="15.75" hidden="1" x14ac:dyDescent="0.25">
      <c r="A121" s="52" t="s">
        <v>175</v>
      </c>
      <c r="B121" s="5" t="s">
        <v>215</v>
      </c>
      <c r="C121" s="79"/>
      <c r="D121" s="79">
        <v>98088.86</v>
      </c>
      <c r="E121" s="79"/>
      <c r="F121" s="80">
        <f t="shared" si="1"/>
        <v>98088.86</v>
      </c>
    </row>
    <row r="122" spans="1:6" ht="15.75" hidden="1" x14ac:dyDescent="0.25">
      <c r="A122" s="52" t="s">
        <v>176</v>
      </c>
      <c r="B122" s="5" t="s">
        <v>216</v>
      </c>
      <c r="C122" s="79"/>
      <c r="D122" s="79">
        <v>7894.2</v>
      </c>
      <c r="E122" s="79"/>
      <c r="F122" s="80">
        <f t="shared" si="1"/>
        <v>7894.2</v>
      </c>
    </row>
    <row r="123" spans="1:6" ht="15.75" hidden="1" x14ac:dyDescent="0.25">
      <c r="A123" s="52" t="s">
        <v>177</v>
      </c>
      <c r="B123" s="5" t="s">
        <v>217</v>
      </c>
      <c r="C123" s="79"/>
      <c r="D123" s="79"/>
      <c r="E123" s="79"/>
      <c r="F123" s="80">
        <f t="shared" si="1"/>
        <v>0</v>
      </c>
    </row>
    <row r="124" spans="1:6" ht="15.75" hidden="1" x14ac:dyDescent="0.25">
      <c r="A124" s="52" t="s">
        <v>178</v>
      </c>
      <c r="B124" s="5" t="s">
        <v>218</v>
      </c>
      <c r="C124" s="79"/>
      <c r="D124" s="79">
        <v>225250.1</v>
      </c>
      <c r="E124" s="79"/>
      <c r="F124" s="80">
        <f t="shared" si="1"/>
        <v>225250.1</v>
      </c>
    </row>
    <row r="125" spans="1:6" ht="15.75" hidden="1" x14ac:dyDescent="0.25">
      <c r="A125" s="52"/>
      <c r="B125" s="5"/>
      <c r="C125" s="79"/>
      <c r="D125" s="79"/>
      <c r="E125" s="79"/>
      <c r="F125" s="80">
        <f t="shared" si="1"/>
        <v>0</v>
      </c>
    </row>
    <row r="126" spans="1:6" ht="18" hidden="1" x14ac:dyDescent="0.25">
      <c r="A126" s="50" t="s">
        <v>179</v>
      </c>
      <c r="B126" s="12" t="s">
        <v>195</v>
      </c>
      <c r="C126" s="77">
        <f>SUM(C127:C129)</f>
        <v>193619.31</v>
      </c>
      <c r="D126" s="77">
        <f>SUM(D127:D129)</f>
        <v>1253223.1600000001</v>
      </c>
      <c r="E126" s="77">
        <f>SUM(E127:E129)</f>
        <v>580000</v>
      </c>
      <c r="F126" s="78">
        <f t="shared" si="1"/>
        <v>2026842.4700000002</v>
      </c>
    </row>
    <row r="127" spans="1:6" ht="15.75" hidden="1" x14ac:dyDescent="0.25">
      <c r="A127" s="52" t="s">
        <v>180</v>
      </c>
      <c r="B127" s="5" t="s">
        <v>211</v>
      </c>
      <c r="C127" s="79">
        <v>193619.31</v>
      </c>
      <c r="D127" s="79">
        <v>1196782.8400000001</v>
      </c>
      <c r="E127" s="79"/>
      <c r="F127" s="80">
        <f t="shared" si="1"/>
        <v>1390402.1500000001</v>
      </c>
    </row>
    <row r="128" spans="1:6" ht="15.75" hidden="1" x14ac:dyDescent="0.25">
      <c r="A128" s="52" t="s">
        <v>181</v>
      </c>
      <c r="B128" s="5" t="s">
        <v>212</v>
      </c>
      <c r="C128" s="79"/>
      <c r="D128" s="79">
        <v>56440.32</v>
      </c>
      <c r="E128" s="79"/>
      <c r="F128" s="80">
        <f t="shared" si="1"/>
        <v>56440.32</v>
      </c>
    </row>
    <row r="129" spans="1:6" ht="15.75" hidden="1" x14ac:dyDescent="0.25">
      <c r="A129" s="52" t="s">
        <v>210</v>
      </c>
      <c r="B129" s="5" t="s">
        <v>213</v>
      </c>
      <c r="C129" s="79"/>
      <c r="D129" s="79"/>
      <c r="E129" s="79">
        <v>580000</v>
      </c>
      <c r="F129" s="80">
        <f t="shared" si="1"/>
        <v>580000</v>
      </c>
    </row>
    <row r="130" spans="1:6" ht="15.75" hidden="1" x14ac:dyDescent="0.25">
      <c r="A130" s="52"/>
      <c r="B130" s="5"/>
      <c r="C130" s="79"/>
      <c r="D130" s="79"/>
      <c r="E130" s="79"/>
      <c r="F130" s="80">
        <f t="shared" si="1"/>
        <v>0</v>
      </c>
    </row>
    <row r="131" spans="1:6" ht="18" hidden="1" x14ac:dyDescent="0.25">
      <c r="A131" s="50" t="s">
        <v>182</v>
      </c>
      <c r="B131" s="12" t="s">
        <v>194</v>
      </c>
      <c r="C131" s="77">
        <f>SUM(C132:C136)</f>
        <v>0</v>
      </c>
      <c r="D131" s="77">
        <f>SUM(D132:D136)</f>
        <v>219472.92</v>
      </c>
      <c r="E131" s="77">
        <f>SUM(E132:E136)</f>
        <v>0</v>
      </c>
      <c r="F131" s="78">
        <f t="shared" si="1"/>
        <v>219472.92</v>
      </c>
    </row>
    <row r="132" spans="1:6" ht="15.75" hidden="1" x14ac:dyDescent="0.25">
      <c r="A132" s="52" t="s">
        <v>183</v>
      </c>
      <c r="B132" s="5" t="s">
        <v>205</v>
      </c>
      <c r="C132" s="79"/>
      <c r="D132" s="79"/>
      <c r="E132" s="79"/>
      <c r="F132" s="80">
        <f t="shared" si="1"/>
        <v>0</v>
      </c>
    </row>
    <row r="133" spans="1:6" ht="15.75" hidden="1" x14ac:dyDescent="0.25">
      <c r="A133" s="52" t="s">
        <v>184</v>
      </c>
      <c r="B133" s="5" t="s">
        <v>206</v>
      </c>
      <c r="C133" s="79"/>
      <c r="D133" s="79"/>
      <c r="E133" s="79"/>
      <c r="F133" s="80">
        <f t="shared" si="1"/>
        <v>0</v>
      </c>
    </row>
    <row r="134" spans="1:6" ht="15.75" hidden="1" x14ac:dyDescent="0.25">
      <c r="A134" s="52" t="s">
        <v>185</v>
      </c>
      <c r="B134" s="5" t="s">
        <v>207</v>
      </c>
      <c r="C134" s="79"/>
      <c r="D134" s="79">
        <v>155464.41</v>
      </c>
      <c r="E134" s="79"/>
      <c r="F134" s="80">
        <f t="shared" si="1"/>
        <v>155464.41</v>
      </c>
    </row>
    <row r="135" spans="1:6" ht="15.75" hidden="1" x14ac:dyDescent="0.25">
      <c r="A135" s="52" t="s">
        <v>186</v>
      </c>
      <c r="B135" s="5" t="s">
        <v>208</v>
      </c>
      <c r="C135" s="79"/>
      <c r="D135" s="79">
        <v>8336.7900000000009</v>
      </c>
      <c r="E135" s="79"/>
      <c r="F135" s="80">
        <f t="shared" si="1"/>
        <v>8336.7900000000009</v>
      </c>
    </row>
    <row r="136" spans="1:6" ht="15.75" hidden="1" x14ac:dyDescent="0.25">
      <c r="A136" s="52" t="s">
        <v>187</v>
      </c>
      <c r="B136" s="5" t="s">
        <v>209</v>
      </c>
      <c r="C136" s="79"/>
      <c r="D136" s="79">
        <v>55671.72</v>
      </c>
      <c r="E136" s="79"/>
      <c r="F136" s="80">
        <f t="shared" si="1"/>
        <v>55671.72</v>
      </c>
    </row>
    <row r="137" spans="1:6" ht="15.75" hidden="1" x14ac:dyDescent="0.25">
      <c r="A137" s="52"/>
      <c r="B137" s="5"/>
      <c r="C137" s="79"/>
      <c r="D137" s="79"/>
      <c r="E137" s="79"/>
      <c r="F137" s="80">
        <f t="shared" si="1"/>
        <v>0</v>
      </c>
    </row>
    <row r="138" spans="1:6" ht="18" hidden="1" x14ac:dyDescent="0.25">
      <c r="A138" s="50" t="s">
        <v>192</v>
      </c>
      <c r="B138" s="12" t="s">
        <v>193</v>
      </c>
      <c r="C138" s="77">
        <f>SUM(C139:C144)</f>
        <v>0</v>
      </c>
      <c r="D138" s="77">
        <f>SUM(D139:D144)</f>
        <v>19986.71</v>
      </c>
      <c r="E138" s="77">
        <f>SUM(E139:E144)</f>
        <v>0</v>
      </c>
      <c r="F138" s="78">
        <f t="shared" si="1"/>
        <v>19986.71</v>
      </c>
    </row>
    <row r="139" spans="1:6" ht="15.75" hidden="1" x14ac:dyDescent="0.25">
      <c r="A139" s="52" t="s">
        <v>188</v>
      </c>
      <c r="B139" s="5" t="s">
        <v>197</v>
      </c>
      <c r="C139" s="79"/>
      <c r="D139" s="79"/>
      <c r="E139" s="79"/>
      <c r="F139" s="80">
        <f t="shared" si="1"/>
        <v>0</v>
      </c>
    </row>
    <row r="140" spans="1:6" ht="15.75" hidden="1" x14ac:dyDescent="0.25">
      <c r="A140" s="52" t="s">
        <v>189</v>
      </c>
      <c r="B140" s="5" t="s">
        <v>198</v>
      </c>
      <c r="C140" s="79"/>
      <c r="D140" s="79">
        <v>1984.95</v>
      </c>
      <c r="E140" s="79"/>
      <c r="F140" s="80">
        <f t="shared" si="1"/>
        <v>1984.95</v>
      </c>
    </row>
    <row r="141" spans="1:6" ht="15.75" hidden="1" x14ac:dyDescent="0.25">
      <c r="A141" s="52" t="s">
        <v>190</v>
      </c>
      <c r="B141" s="5" t="s">
        <v>199</v>
      </c>
      <c r="C141" s="79"/>
      <c r="D141" s="79"/>
      <c r="E141" s="79"/>
      <c r="F141" s="80">
        <f t="shared" si="1"/>
        <v>0</v>
      </c>
    </row>
    <row r="142" spans="1:6" ht="15.75" hidden="1" x14ac:dyDescent="0.25">
      <c r="A142" s="52" t="s">
        <v>191</v>
      </c>
      <c r="B142" s="5" t="s">
        <v>200</v>
      </c>
      <c r="C142" s="79"/>
      <c r="D142" s="79"/>
      <c r="E142" s="79"/>
      <c r="F142" s="80">
        <f t="shared" si="1"/>
        <v>0</v>
      </c>
    </row>
    <row r="143" spans="1:6" ht="15.75" hidden="1" x14ac:dyDescent="0.25">
      <c r="A143" s="52" t="s">
        <v>201</v>
      </c>
      <c r="B143" s="5" t="s">
        <v>203</v>
      </c>
      <c r="C143" s="79"/>
      <c r="D143" s="79">
        <v>18001.759999999998</v>
      </c>
      <c r="E143" s="79"/>
      <c r="F143" s="80">
        <f t="shared" si="1"/>
        <v>18001.759999999998</v>
      </c>
    </row>
    <row r="144" spans="1:6" ht="15.75" hidden="1" x14ac:dyDescent="0.25">
      <c r="A144" s="52" t="s">
        <v>202</v>
      </c>
      <c r="B144" s="5" t="s">
        <v>204</v>
      </c>
      <c r="C144" s="79"/>
      <c r="D144" s="79"/>
      <c r="E144" s="79"/>
      <c r="F144" s="80">
        <f t="shared" si="1"/>
        <v>0</v>
      </c>
    </row>
    <row r="145" spans="1:6" ht="15.75" hidden="1" x14ac:dyDescent="0.25">
      <c r="A145" s="52"/>
      <c r="B145" s="5"/>
      <c r="C145" s="79"/>
      <c r="D145" s="79"/>
      <c r="E145" s="79"/>
      <c r="F145" s="80">
        <f t="shared" si="1"/>
        <v>0</v>
      </c>
    </row>
    <row r="146" spans="1:6" ht="18" hidden="1" x14ac:dyDescent="0.25">
      <c r="A146" s="50" t="s">
        <v>196</v>
      </c>
      <c r="B146" s="12" t="s">
        <v>219</v>
      </c>
      <c r="C146" s="77">
        <f>SUM(C147:C155)</f>
        <v>10400</v>
      </c>
      <c r="D146" s="77">
        <f>SUM(D147:D155)</f>
        <v>2543192.2600000002</v>
      </c>
      <c r="E146" s="77">
        <f>SUM(E147:E155)</f>
        <v>0</v>
      </c>
      <c r="F146" s="78">
        <f t="shared" si="1"/>
        <v>2553592.2600000002</v>
      </c>
    </row>
    <row r="147" spans="1:6" ht="15.75" hidden="1" x14ac:dyDescent="0.25">
      <c r="A147" s="52" t="s">
        <v>220</v>
      </c>
      <c r="B147" s="5" t="s">
        <v>229</v>
      </c>
      <c r="C147" s="79"/>
      <c r="D147" s="79">
        <v>159247.23000000001</v>
      </c>
      <c r="E147" s="79"/>
      <c r="F147" s="80">
        <f t="shared" si="1"/>
        <v>159247.23000000001</v>
      </c>
    </row>
    <row r="148" spans="1:6" ht="15.75" hidden="1" x14ac:dyDescent="0.25">
      <c r="A148" s="52" t="s">
        <v>221</v>
      </c>
      <c r="B148" s="5" t="s">
        <v>230</v>
      </c>
      <c r="C148" s="79">
        <v>10400</v>
      </c>
      <c r="D148" s="79">
        <v>53781.68</v>
      </c>
      <c r="E148" s="79"/>
      <c r="F148" s="80">
        <f t="shared" si="1"/>
        <v>64181.68</v>
      </c>
    </row>
    <row r="149" spans="1:6" ht="15.75" hidden="1" x14ac:dyDescent="0.25">
      <c r="A149" s="52" t="s">
        <v>222</v>
      </c>
      <c r="B149" s="5" t="s">
        <v>231</v>
      </c>
      <c r="C149" s="79"/>
      <c r="D149" s="79"/>
      <c r="E149" s="79"/>
      <c r="F149" s="80">
        <f t="shared" si="1"/>
        <v>0</v>
      </c>
    </row>
    <row r="150" spans="1:6" ht="15.75" hidden="1" x14ac:dyDescent="0.25">
      <c r="A150" s="52" t="s">
        <v>223</v>
      </c>
      <c r="B150" s="5" t="s">
        <v>232</v>
      </c>
      <c r="C150" s="79"/>
      <c r="D150" s="79">
        <v>85665.64</v>
      </c>
      <c r="E150" s="79"/>
      <c r="F150" s="80">
        <f t="shared" si="1"/>
        <v>85665.64</v>
      </c>
    </row>
    <row r="151" spans="1:6" ht="15.75" hidden="1" x14ac:dyDescent="0.25">
      <c r="A151" s="52" t="s">
        <v>224</v>
      </c>
      <c r="B151" s="5" t="s">
        <v>233</v>
      </c>
      <c r="C151" s="79"/>
      <c r="D151" s="79">
        <v>60326.13</v>
      </c>
      <c r="E151" s="79"/>
      <c r="F151" s="80">
        <f t="shared" si="1"/>
        <v>60326.13</v>
      </c>
    </row>
    <row r="152" spans="1:6" ht="15.75" hidden="1" x14ac:dyDescent="0.25">
      <c r="A152" s="52" t="s">
        <v>225</v>
      </c>
      <c r="B152" s="5" t="s">
        <v>234</v>
      </c>
      <c r="C152" s="79"/>
      <c r="D152" s="79">
        <v>938766.63</v>
      </c>
      <c r="E152" s="79"/>
      <c r="F152" s="80">
        <f t="shared" si="1"/>
        <v>938766.63</v>
      </c>
    </row>
    <row r="153" spans="1:6" ht="15.75" hidden="1" x14ac:dyDescent="0.25">
      <c r="A153" s="52" t="s">
        <v>226</v>
      </c>
      <c r="B153" s="5" t="s">
        <v>235</v>
      </c>
      <c r="C153" s="79"/>
      <c r="D153" s="79">
        <v>1232264.79</v>
      </c>
      <c r="E153" s="79"/>
      <c r="F153" s="80">
        <f t="shared" ref="F153:F191" si="2">+C153+D153+E153</f>
        <v>1232264.79</v>
      </c>
    </row>
    <row r="154" spans="1:6" ht="15.75" hidden="1" x14ac:dyDescent="0.25">
      <c r="A154" s="52" t="s">
        <v>227</v>
      </c>
      <c r="B154" s="5" t="s">
        <v>236</v>
      </c>
      <c r="C154" s="79"/>
      <c r="D154" s="79"/>
      <c r="E154" s="79"/>
      <c r="F154" s="80">
        <f t="shared" si="2"/>
        <v>0</v>
      </c>
    </row>
    <row r="155" spans="1:6" ht="15.75" hidden="1" x14ac:dyDescent="0.25">
      <c r="A155" s="52" t="s">
        <v>228</v>
      </c>
      <c r="B155" s="5" t="s">
        <v>237</v>
      </c>
      <c r="C155" s="79"/>
      <c r="D155" s="79">
        <v>13140.16</v>
      </c>
      <c r="E155" s="79"/>
      <c r="F155" s="80">
        <f t="shared" si="2"/>
        <v>13140.16</v>
      </c>
    </row>
    <row r="156" spans="1:6" ht="15.75" hidden="1" x14ac:dyDescent="0.25">
      <c r="A156" s="52"/>
      <c r="B156" s="5"/>
      <c r="C156" s="79"/>
      <c r="D156" s="79"/>
      <c r="E156" s="79"/>
      <c r="F156" s="80">
        <f t="shared" si="2"/>
        <v>0</v>
      </c>
    </row>
    <row r="157" spans="1:6" ht="15.75" hidden="1" x14ac:dyDescent="0.25">
      <c r="A157" s="52"/>
      <c r="B157" s="5"/>
      <c r="C157" s="79"/>
      <c r="D157" s="79"/>
      <c r="E157" s="79"/>
      <c r="F157" s="80">
        <f t="shared" si="2"/>
        <v>0</v>
      </c>
    </row>
    <row r="158" spans="1:6" ht="23.25" x14ac:dyDescent="0.35">
      <c r="A158" s="54" t="s">
        <v>238</v>
      </c>
      <c r="B158" s="14" t="s">
        <v>239</v>
      </c>
      <c r="C158" s="81">
        <f>+C159+C165</f>
        <v>3711500</v>
      </c>
      <c r="D158" s="76">
        <f>+D159+D165</f>
        <v>0</v>
      </c>
      <c r="E158" s="76">
        <f>+E159+E165</f>
        <v>0</v>
      </c>
      <c r="F158" s="74">
        <f t="shared" si="2"/>
        <v>3711500</v>
      </c>
    </row>
    <row r="159" spans="1:6" ht="18" hidden="1" x14ac:dyDescent="0.25">
      <c r="A159" s="50" t="s">
        <v>240</v>
      </c>
      <c r="B159" s="12" t="s">
        <v>241</v>
      </c>
      <c r="C159" s="77">
        <f>SUM(C160:C163)</f>
        <v>0</v>
      </c>
      <c r="D159" s="77">
        <f>SUM(D160:D163)</f>
        <v>0</v>
      </c>
      <c r="E159" s="77">
        <f>SUM(E160:E163)</f>
        <v>0</v>
      </c>
      <c r="F159" s="78">
        <f t="shared" si="2"/>
        <v>0</v>
      </c>
    </row>
    <row r="160" spans="1:6" ht="15.75" hidden="1" x14ac:dyDescent="0.25">
      <c r="A160" s="52" t="s">
        <v>242</v>
      </c>
      <c r="B160" s="5" t="s">
        <v>246</v>
      </c>
      <c r="C160" s="79"/>
      <c r="D160" s="79"/>
      <c r="E160" s="79"/>
      <c r="F160" s="80">
        <f t="shared" si="2"/>
        <v>0</v>
      </c>
    </row>
    <row r="161" spans="1:6" ht="15.75" hidden="1" x14ac:dyDescent="0.25">
      <c r="A161" s="52" t="s">
        <v>243</v>
      </c>
      <c r="B161" s="5" t="s">
        <v>247</v>
      </c>
      <c r="C161" s="79"/>
      <c r="D161" s="79"/>
      <c r="E161" s="79"/>
      <c r="F161" s="80">
        <f t="shared" si="2"/>
        <v>0</v>
      </c>
    </row>
    <row r="162" spans="1:6" ht="15.75" hidden="1" x14ac:dyDescent="0.25">
      <c r="A162" s="52" t="s">
        <v>244</v>
      </c>
      <c r="B162" s="5" t="s">
        <v>248</v>
      </c>
      <c r="C162" s="79"/>
      <c r="D162" s="79"/>
      <c r="E162" s="79"/>
      <c r="F162" s="80">
        <f t="shared" si="2"/>
        <v>0</v>
      </c>
    </row>
    <row r="163" spans="1:6" ht="15.75" hidden="1" x14ac:dyDescent="0.25">
      <c r="A163" s="52" t="s">
        <v>245</v>
      </c>
      <c r="B163" s="5" t="s">
        <v>249</v>
      </c>
      <c r="C163" s="79"/>
      <c r="D163" s="79"/>
      <c r="E163" s="79"/>
      <c r="F163" s="80">
        <f t="shared" si="2"/>
        <v>0</v>
      </c>
    </row>
    <row r="164" spans="1:6" ht="15.75" hidden="1" x14ac:dyDescent="0.25">
      <c r="A164" s="52"/>
      <c r="B164" s="5"/>
      <c r="C164" s="79"/>
      <c r="D164" s="79"/>
      <c r="E164" s="79"/>
      <c r="F164" s="80">
        <f t="shared" si="2"/>
        <v>0</v>
      </c>
    </row>
    <row r="165" spans="1:6" ht="18" hidden="1" x14ac:dyDescent="0.25">
      <c r="A165" s="50" t="s">
        <v>250</v>
      </c>
      <c r="B165" s="12" t="s">
        <v>251</v>
      </c>
      <c r="C165" s="77">
        <f>SUM(C166:C170)</f>
        <v>3711500</v>
      </c>
      <c r="D165" s="77">
        <f>SUM(D166:D170)</f>
        <v>0</v>
      </c>
      <c r="E165" s="77">
        <f>SUM(E166:E170)</f>
        <v>0</v>
      </c>
      <c r="F165" s="78">
        <f t="shared" si="2"/>
        <v>3711500</v>
      </c>
    </row>
    <row r="166" spans="1:6" ht="15.75" hidden="1" x14ac:dyDescent="0.25">
      <c r="A166" s="52" t="s">
        <v>252</v>
      </c>
      <c r="B166" s="5" t="s">
        <v>258</v>
      </c>
      <c r="C166" s="79"/>
      <c r="D166" s="79"/>
      <c r="E166" s="79"/>
      <c r="F166" s="80">
        <f t="shared" si="2"/>
        <v>0</v>
      </c>
    </row>
    <row r="167" spans="1:6" ht="15.75" hidden="1" x14ac:dyDescent="0.25">
      <c r="A167" s="52" t="s">
        <v>253</v>
      </c>
      <c r="B167" s="5" t="s">
        <v>259</v>
      </c>
      <c r="C167" s="79"/>
      <c r="D167" s="79"/>
      <c r="E167" s="79"/>
      <c r="F167" s="80">
        <f t="shared" si="2"/>
        <v>0</v>
      </c>
    </row>
    <row r="168" spans="1:6" ht="15.75" hidden="1" x14ac:dyDescent="0.25">
      <c r="A168" s="52" t="s">
        <v>254</v>
      </c>
      <c r="B168" s="5" t="s">
        <v>260</v>
      </c>
      <c r="C168" s="79">
        <v>3711500</v>
      </c>
      <c r="D168" s="79"/>
      <c r="E168" s="79"/>
      <c r="F168" s="80">
        <f t="shared" si="2"/>
        <v>3711500</v>
      </c>
    </row>
    <row r="169" spans="1:6" ht="15.75" hidden="1" x14ac:dyDescent="0.25">
      <c r="A169" s="52" t="s">
        <v>255</v>
      </c>
      <c r="B169" s="5" t="s">
        <v>261</v>
      </c>
      <c r="C169" s="79"/>
      <c r="D169" s="79"/>
      <c r="E169" s="79"/>
      <c r="F169" s="80">
        <f t="shared" si="2"/>
        <v>0</v>
      </c>
    </row>
    <row r="170" spans="1:6" ht="15.75" hidden="1" x14ac:dyDescent="0.25">
      <c r="A170" s="52" t="s">
        <v>256</v>
      </c>
      <c r="B170" s="5" t="s">
        <v>262</v>
      </c>
      <c r="C170" s="79"/>
      <c r="D170" s="79"/>
      <c r="E170" s="79"/>
      <c r="F170" s="80">
        <f t="shared" si="2"/>
        <v>0</v>
      </c>
    </row>
    <row r="171" spans="1:6" ht="15.75" hidden="1" x14ac:dyDescent="0.25">
      <c r="A171" s="52" t="s">
        <v>257</v>
      </c>
      <c r="B171" s="5" t="s">
        <v>263</v>
      </c>
      <c r="C171" s="79"/>
      <c r="D171" s="79"/>
      <c r="E171" s="79"/>
      <c r="F171" s="80">
        <f t="shared" si="2"/>
        <v>0</v>
      </c>
    </row>
    <row r="172" spans="1:6" ht="15.75" hidden="1" x14ac:dyDescent="0.25">
      <c r="A172" s="52"/>
      <c r="B172" s="5"/>
      <c r="C172" s="79"/>
      <c r="D172" s="79"/>
      <c r="E172" s="79"/>
      <c r="F172" s="80">
        <f t="shared" si="2"/>
        <v>0</v>
      </c>
    </row>
    <row r="173" spans="1:6" ht="23.25" x14ac:dyDescent="0.35">
      <c r="A173" s="54" t="s">
        <v>264</v>
      </c>
      <c r="B173" s="14" t="s">
        <v>265</v>
      </c>
      <c r="C173" s="76">
        <f>+C174+C188</f>
        <v>207693.12</v>
      </c>
      <c r="D173" s="76">
        <f>+D174+D188</f>
        <v>732740.52</v>
      </c>
      <c r="E173" s="76">
        <f>+E174+E188</f>
        <v>0</v>
      </c>
      <c r="F173" s="74">
        <f t="shared" si="2"/>
        <v>940433.64</v>
      </c>
    </row>
    <row r="174" spans="1:6" ht="18" hidden="1" x14ac:dyDescent="0.25">
      <c r="A174" s="56" t="s">
        <v>266</v>
      </c>
      <c r="B174" s="12" t="s">
        <v>267</v>
      </c>
      <c r="C174" s="77">
        <f>SUM(C175:C186)</f>
        <v>207693.12</v>
      </c>
      <c r="D174" s="77">
        <f>SUM(D175:D185)</f>
        <v>732740.52</v>
      </c>
      <c r="E174" s="77">
        <f>SUM(E175:E185)</f>
        <v>0</v>
      </c>
      <c r="F174" s="78">
        <f t="shared" si="2"/>
        <v>940433.64</v>
      </c>
    </row>
    <row r="175" spans="1:6" ht="15.75" hidden="1" x14ac:dyDescent="0.25">
      <c r="A175" s="57" t="s">
        <v>268</v>
      </c>
      <c r="B175" s="5" t="s">
        <v>269</v>
      </c>
      <c r="C175" s="79">
        <v>66428</v>
      </c>
      <c r="D175" s="79">
        <v>22994.7</v>
      </c>
      <c r="E175" s="79"/>
      <c r="F175" s="80">
        <f t="shared" si="2"/>
        <v>89422.7</v>
      </c>
    </row>
    <row r="176" spans="1:6" ht="15.75" hidden="1" x14ac:dyDescent="0.25">
      <c r="A176" s="57" t="s">
        <v>270</v>
      </c>
      <c r="B176" s="5" t="s">
        <v>271</v>
      </c>
      <c r="C176" s="79">
        <v>2860</v>
      </c>
      <c r="D176" s="79">
        <v>46000</v>
      </c>
      <c r="E176" s="79"/>
      <c r="F176" s="80">
        <f t="shared" si="2"/>
        <v>48860</v>
      </c>
    </row>
    <row r="177" spans="1:6" ht="15.75" hidden="1" x14ac:dyDescent="0.25">
      <c r="A177" s="57" t="s">
        <v>272</v>
      </c>
      <c r="B177" s="5" t="s">
        <v>273</v>
      </c>
      <c r="C177" s="79"/>
      <c r="D177" s="79"/>
      <c r="E177" s="79"/>
      <c r="F177" s="80">
        <f t="shared" si="2"/>
        <v>0</v>
      </c>
    </row>
    <row r="178" spans="1:6" ht="15.75" hidden="1" x14ac:dyDescent="0.25">
      <c r="A178" s="57" t="s">
        <v>274</v>
      </c>
      <c r="B178" s="5" t="s">
        <v>275</v>
      </c>
      <c r="C178" s="79"/>
      <c r="D178" s="79">
        <v>252351.98</v>
      </c>
      <c r="E178" s="79"/>
      <c r="F178" s="80">
        <f t="shared" si="2"/>
        <v>252351.98</v>
      </c>
    </row>
    <row r="179" spans="1:6" ht="15.75" hidden="1" x14ac:dyDescent="0.25">
      <c r="A179" s="57" t="s">
        <v>276</v>
      </c>
      <c r="B179" s="5" t="s">
        <v>277</v>
      </c>
      <c r="C179" s="79"/>
      <c r="D179" s="79"/>
      <c r="E179" s="79"/>
      <c r="F179" s="80">
        <f t="shared" si="2"/>
        <v>0</v>
      </c>
    </row>
    <row r="180" spans="1:6" ht="15.75" hidden="1" x14ac:dyDescent="0.25">
      <c r="A180" s="57" t="s">
        <v>278</v>
      </c>
      <c r="B180" s="5" t="s">
        <v>279</v>
      </c>
      <c r="C180" s="79"/>
      <c r="D180" s="79">
        <v>22656</v>
      </c>
      <c r="E180" s="79"/>
      <c r="F180" s="80">
        <f t="shared" si="2"/>
        <v>22656</v>
      </c>
    </row>
    <row r="181" spans="1:6" ht="15.75" hidden="1" x14ac:dyDescent="0.25">
      <c r="A181" s="57" t="s">
        <v>280</v>
      </c>
      <c r="B181" s="5" t="s">
        <v>281</v>
      </c>
      <c r="C181" s="79">
        <v>138405.12</v>
      </c>
      <c r="D181" s="79">
        <v>388737.84</v>
      </c>
      <c r="E181" s="79"/>
      <c r="F181" s="80">
        <f t="shared" si="2"/>
        <v>527142.96</v>
      </c>
    </row>
    <row r="182" spans="1:6" ht="15.75" hidden="1" x14ac:dyDescent="0.25">
      <c r="A182" s="57" t="s">
        <v>282</v>
      </c>
      <c r="B182" s="5" t="s">
        <v>283</v>
      </c>
      <c r="C182" s="79"/>
      <c r="D182" s="79"/>
      <c r="E182" s="79"/>
      <c r="F182" s="80">
        <f t="shared" si="2"/>
        <v>0</v>
      </c>
    </row>
    <row r="183" spans="1:6" ht="15.75" hidden="1" x14ac:dyDescent="0.25">
      <c r="A183" s="57" t="s">
        <v>284</v>
      </c>
      <c r="B183" s="5" t="s">
        <v>285</v>
      </c>
      <c r="C183" s="79"/>
      <c r="D183" s="79"/>
      <c r="E183" s="79"/>
      <c r="F183" s="80">
        <f t="shared" si="2"/>
        <v>0</v>
      </c>
    </row>
    <row r="184" spans="1:6" ht="15.75" hidden="1" x14ac:dyDescent="0.25">
      <c r="A184" s="57" t="s">
        <v>286</v>
      </c>
      <c r="B184" s="5" t="s">
        <v>287</v>
      </c>
      <c r="C184" s="79"/>
      <c r="D184" s="79"/>
      <c r="E184" s="79"/>
      <c r="F184" s="80">
        <f t="shared" si="2"/>
        <v>0</v>
      </c>
    </row>
    <row r="185" spans="1:6" ht="15.75" hidden="1" x14ac:dyDescent="0.25">
      <c r="A185" s="57" t="s">
        <v>288</v>
      </c>
      <c r="B185" s="5" t="s">
        <v>289</v>
      </c>
      <c r="C185" s="79"/>
      <c r="D185" s="79"/>
      <c r="E185" s="79"/>
      <c r="F185" s="80">
        <f t="shared" si="2"/>
        <v>0</v>
      </c>
    </row>
    <row r="186" spans="1:6" ht="15.75" hidden="1" x14ac:dyDescent="0.25">
      <c r="A186" s="57" t="s">
        <v>290</v>
      </c>
      <c r="B186" s="5" t="s">
        <v>291</v>
      </c>
      <c r="C186" s="79"/>
      <c r="D186" s="79"/>
      <c r="E186" s="79"/>
      <c r="F186" s="80">
        <f t="shared" si="2"/>
        <v>0</v>
      </c>
    </row>
    <row r="187" spans="1:6" ht="15.75" hidden="1" x14ac:dyDescent="0.25">
      <c r="A187" s="59"/>
      <c r="B187" s="22"/>
      <c r="C187" s="83"/>
      <c r="D187" s="83"/>
      <c r="E187" s="83"/>
      <c r="F187" s="84">
        <f t="shared" si="2"/>
        <v>0</v>
      </c>
    </row>
    <row r="188" spans="1:6" ht="18" hidden="1" x14ac:dyDescent="0.25">
      <c r="A188" s="56" t="s">
        <v>292</v>
      </c>
      <c r="B188" s="12" t="s">
        <v>293</v>
      </c>
      <c r="C188" s="85">
        <f>+C189</f>
        <v>0</v>
      </c>
      <c r="D188" s="83"/>
      <c r="E188" s="83"/>
      <c r="F188" s="84">
        <f t="shared" si="2"/>
        <v>0</v>
      </c>
    </row>
    <row r="189" spans="1:6" ht="15.75" hidden="1" x14ac:dyDescent="0.25">
      <c r="A189" s="59" t="s">
        <v>294</v>
      </c>
      <c r="B189" s="22" t="s">
        <v>295</v>
      </c>
      <c r="C189" s="83"/>
      <c r="D189" s="83"/>
      <c r="E189" s="83"/>
      <c r="F189" s="84">
        <f t="shared" si="2"/>
        <v>0</v>
      </c>
    </row>
    <row r="190" spans="1:6" ht="15.75" hidden="1" x14ac:dyDescent="0.25">
      <c r="A190" s="59"/>
      <c r="B190" s="22"/>
      <c r="C190" s="83"/>
      <c r="D190" s="83"/>
      <c r="E190" s="83"/>
      <c r="F190" s="84">
        <f t="shared" si="2"/>
        <v>0</v>
      </c>
    </row>
    <row r="191" spans="1:6" ht="24" thickBot="1" x14ac:dyDescent="0.4">
      <c r="A191" s="61"/>
      <c r="B191" s="13" t="s">
        <v>311</v>
      </c>
      <c r="C191" s="86">
        <f>+C173+C158+C107+C52+C24</f>
        <v>7311428.4700000007</v>
      </c>
      <c r="D191" s="86">
        <f>+D173+D158+D107+D52+D24</f>
        <v>46125957.549999997</v>
      </c>
      <c r="E191" s="86">
        <f>+E173+E158+E107+E52+E24</f>
        <v>25160627</v>
      </c>
      <c r="F191" s="87">
        <f t="shared" si="2"/>
        <v>78598013.019999996</v>
      </c>
    </row>
    <row r="192" spans="1:6" ht="17.25" thickTop="1" thickBot="1" x14ac:dyDescent="0.3">
      <c r="A192" s="63"/>
      <c r="B192" s="64"/>
      <c r="C192" s="64"/>
      <c r="D192" s="64"/>
      <c r="E192" s="64"/>
      <c r="F192" s="64"/>
    </row>
    <row r="193" spans="2:6" ht="24.75" thickTop="1" thickBot="1" x14ac:dyDescent="0.4">
      <c r="B193" s="68" t="s">
        <v>312</v>
      </c>
      <c r="C193" s="69"/>
      <c r="D193" s="69"/>
      <c r="E193" s="69"/>
      <c r="F193" s="70">
        <f>+F21-F191</f>
        <v>490851430.63</v>
      </c>
    </row>
    <row r="194" spans="2:6" ht="15.75" thickTop="1" x14ac:dyDescent="0.25"/>
  </sheetData>
  <mergeCells count="8">
    <mergeCell ref="A16:A17"/>
    <mergeCell ref="B16:B17"/>
    <mergeCell ref="C16:F17"/>
    <mergeCell ref="A9:F9"/>
    <mergeCell ref="A10:F10"/>
    <mergeCell ref="A11:F11"/>
    <mergeCell ref="A12:F12"/>
    <mergeCell ref="A13:F13"/>
  </mergeCells>
  <phoneticPr fontId="11" type="noConversion"/>
  <pageMargins left="0.7" right="0.7" top="0.75" bottom="0.7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1"/>
  <sheetViews>
    <sheetView tabSelected="1" topLeftCell="A10" workbookViewId="0">
      <selection activeCell="A2" sqref="A2:H2"/>
    </sheetView>
  </sheetViews>
  <sheetFormatPr baseColWidth="10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71.42578125" bestFit="1" customWidth="1"/>
    <col min="5" max="5" width="11.42578125" hidden="1" customWidth="1"/>
    <col min="6" max="6" width="28.140625" hidden="1" customWidth="1"/>
    <col min="7" max="7" width="25.140625" hidden="1" customWidth="1"/>
    <col min="8" max="8" width="22" bestFit="1" customWidth="1"/>
    <col min="10" max="10" width="14.42578125" bestFit="1" customWidth="1"/>
  </cols>
  <sheetData>
    <row r="2" spans="1:10" ht="30" x14ac:dyDescent="0.4">
      <c r="A2" s="152" t="s">
        <v>0</v>
      </c>
      <c r="B2" s="152"/>
      <c r="C2" s="152"/>
      <c r="D2" s="152"/>
      <c r="E2" s="152"/>
      <c r="F2" s="152"/>
      <c r="G2" s="152"/>
      <c r="H2" s="152"/>
    </row>
    <row r="3" spans="1:10" ht="27" x14ac:dyDescent="0.35">
      <c r="A3" s="138" t="s">
        <v>1</v>
      </c>
      <c r="B3" s="138"/>
      <c r="C3" s="138"/>
      <c r="D3" s="138"/>
      <c r="E3" s="138"/>
      <c r="F3" s="138"/>
      <c r="G3" s="138"/>
      <c r="H3" s="138"/>
    </row>
    <row r="4" spans="1:10" ht="25.5" x14ac:dyDescent="0.35">
      <c r="A4" s="141" t="s">
        <v>2</v>
      </c>
      <c r="B4" s="141"/>
      <c r="C4" s="141"/>
      <c r="D4" s="141"/>
      <c r="E4" s="141"/>
      <c r="F4" s="141"/>
      <c r="G4" s="141"/>
      <c r="H4" s="141"/>
    </row>
    <row r="5" spans="1:10" ht="25.5" x14ac:dyDescent="0.35">
      <c r="A5" s="141" t="s">
        <v>306</v>
      </c>
      <c r="B5" s="141"/>
      <c r="C5" s="141"/>
      <c r="D5" s="141"/>
      <c r="E5" s="141"/>
      <c r="F5" s="141"/>
      <c r="G5" s="141"/>
      <c r="H5" s="141"/>
    </row>
    <row r="6" spans="1:10" ht="25.5" x14ac:dyDescent="0.35">
      <c r="A6" s="141" t="s">
        <v>320</v>
      </c>
      <c r="B6" s="141"/>
      <c r="C6" s="141"/>
      <c r="D6" s="141"/>
      <c r="E6" s="141"/>
      <c r="F6" s="141"/>
      <c r="G6" s="141"/>
      <c r="H6" s="141"/>
    </row>
    <row r="7" spans="1:10" ht="15.75" thickBot="1" x14ac:dyDescent="0.3"/>
    <row r="8" spans="1:10" s="91" customFormat="1" ht="15" customHeight="1" x14ac:dyDescent="0.25">
      <c r="A8" s="159" t="s">
        <v>318</v>
      </c>
      <c r="B8" s="159" t="s">
        <v>316</v>
      </c>
      <c r="C8" s="159" t="s">
        <v>317</v>
      </c>
      <c r="D8" s="132" t="s">
        <v>4</v>
      </c>
      <c r="E8" s="132" t="s">
        <v>300</v>
      </c>
      <c r="F8" s="161" t="s">
        <v>301</v>
      </c>
      <c r="G8" s="161" t="s">
        <v>302</v>
      </c>
      <c r="H8" s="161" t="s">
        <v>303</v>
      </c>
    </row>
    <row r="9" spans="1:10" s="91" customFormat="1" ht="23.25" customHeight="1" thickBot="1" x14ac:dyDescent="0.3">
      <c r="A9" s="160"/>
      <c r="B9" s="160"/>
      <c r="C9" s="160"/>
      <c r="D9" s="133" t="s">
        <v>4</v>
      </c>
      <c r="E9" s="133"/>
      <c r="F9" s="162"/>
      <c r="G9" s="162"/>
      <c r="H9" s="162"/>
    </row>
    <row r="10" spans="1:10" ht="23.25" x14ac:dyDescent="0.35">
      <c r="A10" s="6"/>
      <c r="B10" s="6"/>
      <c r="C10" s="6"/>
      <c r="D10" s="13" t="s">
        <v>310</v>
      </c>
      <c r="E10" s="4"/>
      <c r="F10" s="88"/>
      <c r="G10" s="88"/>
      <c r="H10" s="88"/>
    </row>
    <row r="11" spans="1:10" ht="23.25" x14ac:dyDescent="0.35">
      <c r="A11" s="8"/>
      <c r="B11" s="8"/>
      <c r="C11" s="8"/>
      <c r="D11" s="13" t="s">
        <v>314</v>
      </c>
      <c r="E11" s="9"/>
      <c r="F11" s="89"/>
      <c r="G11" s="89"/>
      <c r="H11" s="90">
        <v>579773349.13</v>
      </c>
      <c r="J11" s="45"/>
    </row>
    <row r="12" spans="1:10" ht="23.25" x14ac:dyDescent="0.35">
      <c r="A12" s="8"/>
      <c r="B12" s="8"/>
      <c r="C12" s="8"/>
      <c r="D12" s="13"/>
      <c r="E12" s="9"/>
      <c r="F12" s="89"/>
      <c r="G12" s="89"/>
      <c r="H12" s="90"/>
    </row>
    <row r="13" spans="1:10" ht="23.25" x14ac:dyDescent="0.35">
      <c r="A13" s="8"/>
      <c r="B13" s="8"/>
      <c r="C13" s="8"/>
      <c r="D13" s="13" t="s">
        <v>315</v>
      </c>
      <c r="E13" s="9"/>
      <c r="F13" s="89"/>
      <c r="G13" s="89"/>
      <c r="H13" s="90">
        <f>+H11</f>
        <v>579773349.13</v>
      </c>
    </row>
    <row r="14" spans="1:10" ht="15.75" x14ac:dyDescent="0.25">
      <c r="A14" s="8"/>
      <c r="B14" s="8"/>
      <c r="C14" s="8"/>
      <c r="D14" s="9"/>
      <c r="E14" s="9"/>
      <c r="F14" s="89"/>
      <c r="G14" s="89"/>
      <c r="H14" s="89"/>
    </row>
    <row r="15" spans="1:10" ht="15.75" x14ac:dyDescent="0.25">
      <c r="A15" s="8"/>
      <c r="B15" s="8"/>
      <c r="C15" s="8"/>
      <c r="D15" s="9"/>
      <c r="E15" s="9"/>
      <c r="F15" s="89"/>
      <c r="G15" s="89"/>
      <c r="H15" s="89"/>
    </row>
    <row r="16" spans="1:10" x14ac:dyDescent="0.25">
      <c r="A16" s="101" t="s">
        <v>25</v>
      </c>
      <c r="B16" s="102"/>
      <c r="C16" s="103"/>
      <c r="D16" s="104" t="s">
        <v>26</v>
      </c>
      <c r="E16" s="105">
        <f>+E17+E20+E23+E28+E31+E34+E38</f>
        <v>13859174.039999999</v>
      </c>
      <c r="F16" s="105">
        <f>+F17+F20+F23+F28+F31+F34+F38</f>
        <v>3148715.5300000003</v>
      </c>
      <c r="G16" s="105">
        <f>+G17+G20+G23+G28+G31+G34+G38</f>
        <v>21533876</v>
      </c>
      <c r="H16" s="106">
        <f>+E16+F16+G16</f>
        <v>38541765.57</v>
      </c>
    </row>
    <row r="17" spans="1:8" x14ac:dyDescent="0.25">
      <c r="A17" s="107"/>
      <c r="B17" s="108">
        <v>11</v>
      </c>
      <c r="C17" s="109"/>
      <c r="D17" s="110" t="s">
        <v>27</v>
      </c>
      <c r="E17" s="111">
        <f>SUM(E18)</f>
        <v>11996706.59</v>
      </c>
      <c r="F17" s="111">
        <f>+F18</f>
        <v>1777818</v>
      </c>
      <c r="G17" s="111">
        <f>+G18</f>
        <v>17848543</v>
      </c>
      <c r="H17" s="112">
        <f t="shared" ref="H17:H80" si="0">+E17+F17+G17</f>
        <v>31623067.59</v>
      </c>
    </row>
    <row r="18" spans="1:8" x14ac:dyDescent="0.25">
      <c r="A18" s="107"/>
      <c r="B18" s="113"/>
      <c r="C18" s="114">
        <v>111</v>
      </c>
      <c r="D18" s="115" t="s">
        <v>28</v>
      </c>
      <c r="E18" s="100">
        <v>11996706.59</v>
      </c>
      <c r="F18" s="100">
        <f>67108.5+1710709.5</f>
        <v>1777818</v>
      </c>
      <c r="G18" s="100">
        <f>18028018-179475</f>
        <v>17848543</v>
      </c>
      <c r="H18" s="100">
        <f t="shared" si="0"/>
        <v>31623067.59</v>
      </c>
    </row>
    <row r="19" spans="1:8" x14ac:dyDescent="0.25">
      <c r="A19" s="107"/>
      <c r="B19" s="113"/>
      <c r="C19" s="114"/>
      <c r="D19" s="115"/>
      <c r="E19" s="100"/>
      <c r="F19" s="100"/>
      <c r="G19" s="100"/>
      <c r="H19" s="100">
        <f t="shared" si="0"/>
        <v>0</v>
      </c>
    </row>
    <row r="20" spans="1:8" x14ac:dyDescent="0.25">
      <c r="A20" s="107"/>
      <c r="B20" s="108" t="s">
        <v>29</v>
      </c>
      <c r="C20" s="109"/>
      <c r="D20" s="110" t="s">
        <v>30</v>
      </c>
      <c r="E20" s="111">
        <f>+E21</f>
        <v>102600</v>
      </c>
      <c r="F20" s="111">
        <f>+F21</f>
        <v>26000</v>
      </c>
      <c r="G20" s="111">
        <f>+G21</f>
        <v>296645</v>
      </c>
      <c r="H20" s="112">
        <f t="shared" si="0"/>
        <v>425245</v>
      </c>
    </row>
    <row r="21" spans="1:8" x14ac:dyDescent="0.25">
      <c r="A21" s="107"/>
      <c r="B21" s="116"/>
      <c r="C21" s="117" t="s">
        <v>31</v>
      </c>
      <c r="D21" s="118" t="s">
        <v>32</v>
      </c>
      <c r="E21" s="100">
        <v>102600</v>
      </c>
      <c r="F21" s="100">
        <v>26000</v>
      </c>
      <c r="G21" s="100">
        <f>117170+179475</f>
        <v>296645</v>
      </c>
      <c r="H21" s="100">
        <f t="shared" si="0"/>
        <v>425245</v>
      </c>
    </row>
    <row r="22" spans="1:8" x14ac:dyDescent="0.25">
      <c r="A22" s="107"/>
      <c r="B22" s="116"/>
      <c r="C22" s="117"/>
      <c r="D22" s="118"/>
      <c r="E22" s="100"/>
      <c r="F22" s="100"/>
      <c r="G22" s="100"/>
      <c r="H22" s="100">
        <f t="shared" si="0"/>
        <v>0</v>
      </c>
    </row>
    <row r="23" spans="1:8" x14ac:dyDescent="0.25">
      <c r="A23" s="107"/>
      <c r="B23" s="108" t="s">
        <v>33</v>
      </c>
      <c r="C23" s="109"/>
      <c r="D23" s="110" t="s">
        <v>34</v>
      </c>
      <c r="E23" s="111">
        <f>SUM(E24:E25)</f>
        <v>0</v>
      </c>
      <c r="F23" s="111">
        <f>SUM(F24:F26)</f>
        <v>1036056</v>
      </c>
      <c r="G23" s="111">
        <f>SUM(G24:G26)</f>
        <v>58500</v>
      </c>
      <c r="H23" s="112">
        <f t="shared" si="0"/>
        <v>1094556</v>
      </c>
    </row>
    <row r="24" spans="1:8" x14ac:dyDescent="0.25">
      <c r="A24" s="107"/>
      <c r="B24" s="116"/>
      <c r="C24" s="117" t="s">
        <v>35</v>
      </c>
      <c r="D24" s="118" t="s">
        <v>39</v>
      </c>
      <c r="E24" s="100"/>
      <c r="F24" s="100"/>
      <c r="G24" s="100"/>
      <c r="H24" s="100">
        <f t="shared" si="0"/>
        <v>0</v>
      </c>
    </row>
    <row r="25" spans="1:8" x14ac:dyDescent="0.25">
      <c r="A25" s="107"/>
      <c r="B25" s="116"/>
      <c r="C25" s="117" t="s">
        <v>36</v>
      </c>
      <c r="D25" s="118" t="s">
        <v>38</v>
      </c>
      <c r="E25" s="100"/>
      <c r="F25" s="100"/>
      <c r="G25" s="100">
        <v>58500</v>
      </c>
      <c r="H25" s="100">
        <f t="shared" si="0"/>
        <v>58500</v>
      </c>
    </row>
    <row r="26" spans="1:8" x14ac:dyDescent="0.25">
      <c r="A26" s="107"/>
      <c r="B26" s="116"/>
      <c r="C26" s="117" t="s">
        <v>37</v>
      </c>
      <c r="D26" s="118" t="s">
        <v>40</v>
      </c>
      <c r="E26" s="100"/>
      <c r="F26" s="100">
        <f>213556+822500</f>
        <v>1036056</v>
      </c>
      <c r="G26" s="100">
        <v>0</v>
      </c>
      <c r="H26" s="100">
        <f t="shared" si="0"/>
        <v>1036056</v>
      </c>
    </row>
    <row r="27" spans="1:8" x14ac:dyDescent="0.25">
      <c r="A27" s="107"/>
      <c r="B27" s="116"/>
      <c r="C27" s="117"/>
      <c r="D27" s="118"/>
      <c r="E27" s="100"/>
      <c r="F27" s="100"/>
      <c r="G27" s="100"/>
      <c r="H27" s="100">
        <f t="shared" si="0"/>
        <v>0</v>
      </c>
    </row>
    <row r="28" spans="1:8" x14ac:dyDescent="0.25">
      <c r="A28" s="107"/>
      <c r="B28" s="108" t="s">
        <v>41</v>
      </c>
      <c r="C28" s="109"/>
      <c r="D28" s="110" t="s">
        <v>42</v>
      </c>
      <c r="E28" s="111">
        <f>SUM(E29)</f>
        <v>326531.36</v>
      </c>
      <c r="F28" s="111">
        <f>+F29</f>
        <v>146388.18</v>
      </c>
      <c r="G28" s="111">
        <f>+G29</f>
        <v>0</v>
      </c>
      <c r="H28" s="112">
        <f t="shared" si="0"/>
        <v>472919.54</v>
      </c>
    </row>
    <row r="29" spans="1:8" x14ac:dyDescent="0.25">
      <c r="A29" s="107"/>
      <c r="B29" s="116"/>
      <c r="C29" s="117" t="s">
        <v>43</v>
      </c>
      <c r="D29" s="118" t="s">
        <v>44</v>
      </c>
      <c r="E29" s="100">
        <v>326531.36</v>
      </c>
      <c r="F29" s="100">
        <v>146388.18</v>
      </c>
      <c r="G29" s="100">
        <v>0</v>
      </c>
      <c r="H29" s="100">
        <f t="shared" si="0"/>
        <v>472919.54</v>
      </c>
    </row>
    <row r="30" spans="1:8" x14ac:dyDescent="0.25">
      <c r="A30" s="107"/>
      <c r="B30" s="116"/>
      <c r="C30" s="117"/>
      <c r="D30" s="118"/>
      <c r="E30" s="100"/>
      <c r="F30" s="100"/>
      <c r="G30" s="100"/>
      <c r="H30" s="100">
        <f t="shared" si="0"/>
        <v>0</v>
      </c>
    </row>
    <row r="31" spans="1:8" x14ac:dyDescent="0.25">
      <c r="A31" s="107"/>
      <c r="B31" s="108" t="s">
        <v>45</v>
      </c>
      <c r="C31" s="109"/>
      <c r="D31" s="110" t="s">
        <v>54</v>
      </c>
      <c r="E31" s="111">
        <f>+E32</f>
        <v>0</v>
      </c>
      <c r="F31" s="111">
        <f>+F32</f>
        <v>0</v>
      </c>
      <c r="G31" s="111">
        <f>+G32</f>
        <v>0</v>
      </c>
      <c r="H31" s="112">
        <f t="shared" si="0"/>
        <v>0</v>
      </c>
    </row>
    <row r="32" spans="1:8" x14ac:dyDescent="0.25">
      <c r="A32" s="107"/>
      <c r="B32" s="116"/>
      <c r="C32" s="117" t="s">
        <v>46</v>
      </c>
      <c r="D32" s="118" t="s">
        <v>55</v>
      </c>
      <c r="E32" s="100"/>
      <c r="F32" s="100"/>
      <c r="G32" s="100"/>
      <c r="H32" s="100">
        <f t="shared" si="0"/>
        <v>0</v>
      </c>
    </row>
    <row r="33" spans="1:8" x14ac:dyDescent="0.25">
      <c r="A33" s="107"/>
      <c r="B33" s="116"/>
      <c r="C33" s="117"/>
      <c r="D33" s="118"/>
      <c r="E33" s="100"/>
      <c r="F33" s="100"/>
      <c r="G33" s="100"/>
      <c r="H33" s="100">
        <f t="shared" si="0"/>
        <v>0</v>
      </c>
    </row>
    <row r="34" spans="1:8" x14ac:dyDescent="0.25">
      <c r="A34" s="107"/>
      <c r="B34" s="108" t="s">
        <v>47</v>
      </c>
      <c r="C34" s="109"/>
      <c r="D34" s="110" t="s">
        <v>56</v>
      </c>
      <c r="E34" s="111">
        <f>SUM(E35:E36)</f>
        <v>57100.32</v>
      </c>
      <c r="F34" s="111">
        <f>SUM(F35:F36)</f>
        <v>0</v>
      </c>
      <c r="G34" s="111">
        <f>SUM(G35:G36)</f>
        <v>618531</v>
      </c>
      <c r="H34" s="112">
        <f t="shared" si="0"/>
        <v>675631.32</v>
      </c>
    </row>
    <row r="35" spans="1:8" x14ac:dyDescent="0.25">
      <c r="A35" s="107"/>
      <c r="B35" s="116"/>
      <c r="C35" s="117" t="s">
        <v>48</v>
      </c>
      <c r="D35" s="118" t="s">
        <v>57</v>
      </c>
      <c r="E35" s="100"/>
      <c r="F35" s="100"/>
      <c r="G35" s="100">
        <v>618531</v>
      </c>
      <c r="H35" s="100">
        <f t="shared" si="0"/>
        <v>618531</v>
      </c>
    </row>
    <row r="36" spans="1:8" x14ac:dyDescent="0.25">
      <c r="A36" s="107"/>
      <c r="B36" s="116"/>
      <c r="C36" s="117" t="s">
        <v>49</v>
      </c>
      <c r="D36" s="118" t="s">
        <v>58</v>
      </c>
      <c r="E36" s="100">
        <v>57100.32</v>
      </c>
      <c r="F36" s="100">
        <v>0</v>
      </c>
      <c r="G36" s="100"/>
      <c r="H36" s="100">
        <f t="shared" si="0"/>
        <v>57100.32</v>
      </c>
    </row>
    <row r="37" spans="1:8" x14ac:dyDescent="0.25">
      <c r="A37" s="107"/>
      <c r="B37" s="116"/>
      <c r="C37" s="117"/>
      <c r="D37" s="118"/>
      <c r="E37" s="100"/>
      <c r="F37" s="100"/>
      <c r="G37" s="100"/>
      <c r="H37" s="100">
        <f t="shared" si="0"/>
        <v>0</v>
      </c>
    </row>
    <row r="38" spans="1:8" x14ac:dyDescent="0.25">
      <c r="A38" s="107"/>
      <c r="B38" s="108" t="s">
        <v>50</v>
      </c>
      <c r="C38" s="109"/>
      <c r="D38" s="110" t="s">
        <v>59</v>
      </c>
      <c r="E38" s="111">
        <f>SUM(E39:E41)</f>
        <v>1376235.7700000003</v>
      </c>
      <c r="F38" s="111">
        <f>SUM(F39:F41)</f>
        <v>162453.35</v>
      </c>
      <c r="G38" s="111">
        <f>SUM(G39:G41)</f>
        <v>2711657</v>
      </c>
      <c r="H38" s="112">
        <f t="shared" si="0"/>
        <v>4250346.12</v>
      </c>
    </row>
    <row r="39" spans="1:8" x14ac:dyDescent="0.25">
      <c r="A39" s="107"/>
      <c r="B39" s="116"/>
      <c r="C39" s="117" t="s">
        <v>51</v>
      </c>
      <c r="D39" s="118" t="s">
        <v>60</v>
      </c>
      <c r="E39" s="100">
        <v>636901.68000000005</v>
      </c>
      <c r="F39" s="100">
        <v>74224.56</v>
      </c>
      <c r="G39" s="100">
        <v>2711657</v>
      </c>
      <c r="H39" s="100">
        <f t="shared" si="0"/>
        <v>3422783.24</v>
      </c>
    </row>
    <row r="40" spans="1:8" x14ac:dyDescent="0.25">
      <c r="A40" s="107"/>
      <c r="B40" s="116"/>
      <c r="C40" s="117" t="s">
        <v>52</v>
      </c>
      <c r="D40" s="118" t="s">
        <v>61</v>
      </c>
      <c r="E40" s="100">
        <v>653228</v>
      </c>
      <c r="F40" s="100">
        <v>78175.320000000007</v>
      </c>
      <c r="G40" s="100">
        <v>0</v>
      </c>
      <c r="H40" s="100">
        <f t="shared" si="0"/>
        <v>731403.32000000007</v>
      </c>
    </row>
    <row r="41" spans="1:8" x14ac:dyDescent="0.25">
      <c r="A41" s="107"/>
      <c r="B41" s="116"/>
      <c r="C41" s="117" t="s">
        <v>53</v>
      </c>
      <c r="D41" s="118" t="s">
        <v>62</v>
      </c>
      <c r="E41" s="100">
        <v>86106.09</v>
      </c>
      <c r="F41" s="100">
        <v>10053.469999999999</v>
      </c>
      <c r="G41" s="100">
        <v>0</v>
      </c>
      <c r="H41" s="100">
        <f t="shared" si="0"/>
        <v>96159.56</v>
      </c>
    </row>
    <row r="42" spans="1:8" x14ac:dyDescent="0.25">
      <c r="A42" s="107"/>
      <c r="B42" s="116"/>
      <c r="C42" s="117"/>
      <c r="D42" s="118"/>
      <c r="E42" s="100"/>
      <c r="F42" s="100"/>
      <c r="G42" s="100"/>
      <c r="H42" s="100">
        <f t="shared" si="0"/>
        <v>0</v>
      </c>
    </row>
    <row r="43" spans="1:8" x14ac:dyDescent="0.25">
      <c r="A43" s="107"/>
      <c r="B43" s="116"/>
      <c r="C43" s="117"/>
      <c r="D43" s="118"/>
      <c r="E43" s="100"/>
      <c r="F43" s="100"/>
      <c r="G43" s="100"/>
      <c r="H43" s="100">
        <f t="shared" si="0"/>
        <v>0</v>
      </c>
    </row>
    <row r="44" spans="1:8" x14ac:dyDescent="0.25">
      <c r="A44" s="101" t="s">
        <v>63</v>
      </c>
      <c r="B44" s="119"/>
      <c r="C44" s="101"/>
      <c r="D44" s="120" t="s">
        <v>64</v>
      </c>
      <c r="E44" s="111">
        <f>+E45+E52+E58+E62+E66+E72+E79+E83+E88</f>
        <v>14510793.189999999</v>
      </c>
      <c r="F44" s="111">
        <f>+F45+F52+F58+F62+F66+F72+F79+F83+F88</f>
        <v>2085925.29</v>
      </c>
      <c r="G44" s="111">
        <f>+G45+G52+G58+G62+G66+G72+G79+G83+G88</f>
        <v>12528297</v>
      </c>
      <c r="H44" s="121">
        <f t="shared" si="0"/>
        <v>29125015.48</v>
      </c>
    </row>
    <row r="45" spans="1:8" x14ac:dyDescent="0.25">
      <c r="A45" s="107"/>
      <c r="B45" s="108" t="s">
        <v>91</v>
      </c>
      <c r="C45" s="109"/>
      <c r="D45" s="110" t="s">
        <v>92</v>
      </c>
      <c r="E45" s="111">
        <f>SUM(E46:E50)</f>
        <v>940673.70000000007</v>
      </c>
      <c r="F45" s="111">
        <f>SUM(F46:F50)</f>
        <v>138659.26999999999</v>
      </c>
      <c r="G45" s="111">
        <f>SUM(G46:G50)</f>
        <v>2924390</v>
      </c>
      <c r="H45" s="112">
        <f t="shared" si="0"/>
        <v>4003722.9699999997</v>
      </c>
    </row>
    <row r="46" spans="1:8" x14ac:dyDescent="0.25">
      <c r="A46" s="107"/>
      <c r="B46" s="116"/>
      <c r="C46" s="117" t="s">
        <v>65</v>
      </c>
      <c r="D46" s="118" t="s">
        <v>70</v>
      </c>
      <c r="E46" s="100"/>
      <c r="F46" s="100"/>
      <c r="G46" s="100">
        <v>0</v>
      </c>
      <c r="H46" s="100">
        <f t="shared" si="0"/>
        <v>0</v>
      </c>
    </row>
    <row r="47" spans="1:8" x14ac:dyDescent="0.25">
      <c r="A47" s="107"/>
      <c r="B47" s="116"/>
      <c r="C47" s="117" t="s">
        <v>66</v>
      </c>
      <c r="D47" s="118" t="s">
        <v>71</v>
      </c>
      <c r="E47" s="100"/>
      <c r="F47" s="100"/>
      <c r="G47" s="100">
        <v>2924390</v>
      </c>
      <c r="H47" s="100">
        <f t="shared" si="0"/>
        <v>2924390</v>
      </c>
    </row>
    <row r="48" spans="1:8" x14ac:dyDescent="0.25">
      <c r="A48" s="107"/>
      <c r="B48" s="116"/>
      <c r="C48" s="117" t="s">
        <v>67</v>
      </c>
      <c r="D48" s="118" t="s">
        <v>72</v>
      </c>
      <c r="E48" s="100">
        <v>934932.68</v>
      </c>
      <c r="F48" s="100">
        <v>5832.22</v>
      </c>
      <c r="G48" s="100"/>
      <c r="H48" s="100">
        <f t="shared" si="0"/>
        <v>940764.9</v>
      </c>
    </row>
    <row r="49" spans="1:8" x14ac:dyDescent="0.25">
      <c r="A49" s="107"/>
      <c r="B49" s="116"/>
      <c r="C49" s="117" t="s">
        <v>68</v>
      </c>
      <c r="D49" s="118" t="s">
        <v>73</v>
      </c>
      <c r="E49" s="100"/>
      <c r="F49" s="100"/>
      <c r="G49" s="100"/>
      <c r="H49" s="100">
        <f t="shared" si="0"/>
        <v>0</v>
      </c>
    </row>
    <row r="50" spans="1:8" x14ac:dyDescent="0.25">
      <c r="A50" s="107"/>
      <c r="B50" s="116"/>
      <c r="C50" s="117" t="s">
        <v>69</v>
      </c>
      <c r="D50" s="118" t="s">
        <v>74</v>
      </c>
      <c r="E50" s="100">
        <v>5741.02</v>
      </c>
      <c r="F50" s="100">
        <v>132827.04999999999</v>
      </c>
      <c r="G50" s="100">
        <v>0</v>
      </c>
      <c r="H50" s="100">
        <f t="shared" si="0"/>
        <v>138568.06999999998</v>
      </c>
    </row>
    <row r="51" spans="1:8" x14ac:dyDescent="0.25">
      <c r="A51" s="107"/>
      <c r="B51" s="116"/>
      <c r="C51" s="117"/>
      <c r="D51" s="118"/>
      <c r="E51" s="100"/>
      <c r="F51" s="100"/>
      <c r="G51" s="100"/>
      <c r="H51" s="100">
        <f t="shared" si="0"/>
        <v>0</v>
      </c>
    </row>
    <row r="52" spans="1:8" x14ac:dyDescent="0.25">
      <c r="A52" s="107"/>
      <c r="B52" s="108" t="s">
        <v>75</v>
      </c>
      <c r="C52" s="109"/>
      <c r="D52" s="110" t="s">
        <v>76</v>
      </c>
      <c r="E52" s="111">
        <f>SUM(E53:E56)</f>
        <v>455971.99</v>
      </c>
      <c r="F52" s="111">
        <f>SUM(F53:F57)</f>
        <v>1090622.21</v>
      </c>
      <c r="G52" s="111">
        <f>SUM(G53:G57)</f>
        <v>171859</v>
      </c>
      <c r="H52" s="112">
        <f t="shared" si="0"/>
        <v>1718453.2</v>
      </c>
    </row>
    <row r="53" spans="1:8" x14ac:dyDescent="0.25">
      <c r="A53" s="107"/>
      <c r="B53" s="116"/>
      <c r="C53" s="117" t="s">
        <v>77</v>
      </c>
      <c r="D53" s="118" t="s">
        <v>81</v>
      </c>
      <c r="E53" s="100">
        <v>442444.99</v>
      </c>
      <c r="F53" s="100">
        <v>1064459.71</v>
      </c>
      <c r="G53" s="100">
        <v>0</v>
      </c>
      <c r="H53" s="100">
        <f t="shared" si="0"/>
        <v>1506904.7</v>
      </c>
    </row>
    <row r="54" spans="1:8" x14ac:dyDescent="0.25">
      <c r="A54" s="107"/>
      <c r="B54" s="116"/>
      <c r="C54" s="117" t="s">
        <v>78</v>
      </c>
      <c r="D54" s="118" t="s">
        <v>82</v>
      </c>
      <c r="E54" s="100">
        <v>7527</v>
      </c>
      <c r="F54" s="100">
        <v>26162.5</v>
      </c>
      <c r="G54" s="100">
        <v>171859</v>
      </c>
      <c r="H54" s="100">
        <f t="shared" si="0"/>
        <v>205548.5</v>
      </c>
    </row>
    <row r="55" spans="1:8" x14ac:dyDescent="0.25">
      <c r="A55" s="107"/>
      <c r="B55" s="116"/>
      <c r="C55" s="117" t="s">
        <v>79</v>
      </c>
      <c r="D55" s="118" t="s">
        <v>83</v>
      </c>
      <c r="E55" s="100"/>
      <c r="F55" s="100"/>
      <c r="G55" s="100"/>
      <c r="H55" s="100">
        <f t="shared" si="0"/>
        <v>0</v>
      </c>
    </row>
    <row r="56" spans="1:8" x14ac:dyDescent="0.25">
      <c r="A56" s="107"/>
      <c r="B56" s="116"/>
      <c r="C56" s="117" t="s">
        <v>80</v>
      </c>
      <c r="D56" s="118" t="s">
        <v>84</v>
      </c>
      <c r="E56" s="100">
        <v>6000</v>
      </c>
      <c r="F56" s="100"/>
      <c r="G56" s="100"/>
      <c r="H56" s="100">
        <f t="shared" si="0"/>
        <v>6000</v>
      </c>
    </row>
    <row r="57" spans="1:8" x14ac:dyDescent="0.25">
      <c r="A57" s="107"/>
      <c r="B57" s="116"/>
      <c r="C57" s="117"/>
      <c r="D57" s="118"/>
      <c r="E57" s="100"/>
      <c r="F57" s="100"/>
      <c r="G57" s="100"/>
      <c r="H57" s="100">
        <f t="shared" si="0"/>
        <v>0</v>
      </c>
    </row>
    <row r="58" spans="1:8" x14ac:dyDescent="0.25">
      <c r="A58" s="107"/>
      <c r="B58" s="108" t="s">
        <v>85</v>
      </c>
      <c r="C58" s="109"/>
      <c r="D58" s="110" t="s">
        <v>86</v>
      </c>
      <c r="E58" s="111">
        <f>+E59+E60</f>
        <v>357946.99</v>
      </c>
      <c r="F58" s="111">
        <f>SUM(F59:F60)</f>
        <v>0</v>
      </c>
      <c r="G58" s="111">
        <f>SUM(G59:G60)</f>
        <v>0</v>
      </c>
      <c r="H58" s="112">
        <f t="shared" si="0"/>
        <v>357946.99</v>
      </c>
    </row>
    <row r="59" spans="1:8" x14ac:dyDescent="0.25">
      <c r="A59" s="107"/>
      <c r="B59" s="116"/>
      <c r="C59" s="117" t="s">
        <v>87</v>
      </c>
      <c r="D59" s="118" t="s">
        <v>88</v>
      </c>
      <c r="E59" s="100"/>
      <c r="F59" s="100"/>
      <c r="G59" s="100"/>
      <c r="H59" s="100">
        <f t="shared" si="0"/>
        <v>0</v>
      </c>
    </row>
    <row r="60" spans="1:8" x14ac:dyDescent="0.25">
      <c r="A60" s="107"/>
      <c r="B60" s="116"/>
      <c r="C60" s="117" t="s">
        <v>89</v>
      </c>
      <c r="D60" s="118" t="s">
        <v>90</v>
      </c>
      <c r="E60" s="100">
        <v>357946.99</v>
      </c>
      <c r="F60" s="100"/>
      <c r="G60" s="100"/>
      <c r="H60" s="100">
        <f t="shared" si="0"/>
        <v>357946.99</v>
      </c>
    </row>
    <row r="61" spans="1:8" x14ac:dyDescent="0.25">
      <c r="A61" s="107"/>
      <c r="B61" s="116"/>
      <c r="C61" s="117"/>
      <c r="D61" s="118"/>
      <c r="E61" s="100"/>
      <c r="F61" s="100"/>
      <c r="G61" s="100"/>
      <c r="H61" s="100">
        <f t="shared" si="0"/>
        <v>0</v>
      </c>
    </row>
    <row r="62" spans="1:8" x14ac:dyDescent="0.25">
      <c r="A62" s="107"/>
      <c r="B62" s="108" t="s">
        <v>93</v>
      </c>
      <c r="C62" s="109"/>
      <c r="D62" s="110" t="s">
        <v>94</v>
      </c>
      <c r="E62" s="111">
        <f>+E63</f>
        <v>1023060.76</v>
      </c>
      <c r="F62" s="111">
        <f>SUM(F63:F64)</f>
        <v>308490</v>
      </c>
      <c r="G62" s="111">
        <f>SUM(G63:G64)</f>
        <v>0</v>
      </c>
      <c r="H62" s="112">
        <f t="shared" si="0"/>
        <v>1331550.76</v>
      </c>
    </row>
    <row r="63" spans="1:8" x14ac:dyDescent="0.25">
      <c r="A63" s="107"/>
      <c r="B63" s="116"/>
      <c r="C63" s="117" t="s">
        <v>95</v>
      </c>
      <c r="D63" s="118" t="s">
        <v>97</v>
      </c>
      <c r="E63" s="100">
        <v>1023060.76</v>
      </c>
      <c r="F63" s="100">
        <v>308490</v>
      </c>
      <c r="G63" s="100">
        <v>0</v>
      </c>
      <c r="H63" s="100">
        <f t="shared" si="0"/>
        <v>1331550.76</v>
      </c>
    </row>
    <row r="64" spans="1:8" x14ac:dyDescent="0.25">
      <c r="A64" s="107"/>
      <c r="B64" s="116"/>
      <c r="C64" s="117" t="s">
        <v>96</v>
      </c>
      <c r="D64" s="118" t="s">
        <v>98</v>
      </c>
      <c r="E64" s="100"/>
      <c r="F64" s="100"/>
      <c r="G64" s="100"/>
      <c r="H64" s="100">
        <f t="shared" si="0"/>
        <v>0</v>
      </c>
    </row>
    <row r="65" spans="1:8" x14ac:dyDescent="0.25">
      <c r="A65" s="107"/>
      <c r="B65" s="116"/>
      <c r="C65" s="117"/>
      <c r="D65" s="118"/>
      <c r="E65" s="100"/>
      <c r="F65" s="100"/>
      <c r="G65" s="100"/>
      <c r="H65" s="100">
        <f t="shared" si="0"/>
        <v>0</v>
      </c>
    </row>
    <row r="66" spans="1:8" x14ac:dyDescent="0.25">
      <c r="A66" s="107"/>
      <c r="B66" s="108" t="s">
        <v>99</v>
      </c>
      <c r="C66" s="109"/>
      <c r="D66" s="110" t="s">
        <v>100</v>
      </c>
      <c r="E66" s="111">
        <f>+E67+E68+E69+E70</f>
        <v>7308123</v>
      </c>
      <c r="F66" s="111">
        <f>SUM(F67:F70)</f>
        <v>224705</v>
      </c>
      <c r="G66" s="111">
        <f>SUM(G67:G70)</f>
        <v>0</v>
      </c>
      <c r="H66" s="112">
        <f t="shared" si="0"/>
        <v>7532828</v>
      </c>
    </row>
    <row r="67" spans="1:8" x14ac:dyDescent="0.25">
      <c r="A67" s="107"/>
      <c r="B67" s="116"/>
      <c r="C67" s="117" t="s">
        <v>101</v>
      </c>
      <c r="D67" s="118" t="s">
        <v>105</v>
      </c>
      <c r="E67" s="100">
        <f>888380+6412990</f>
        <v>7301370</v>
      </c>
      <c r="F67" s="100">
        <v>136600</v>
      </c>
      <c r="G67" s="100">
        <v>0</v>
      </c>
      <c r="H67" s="100">
        <f t="shared" si="0"/>
        <v>7437970</v>
      </c>
    </row>
    <row r="68" spans="1:8" x14ac:dyDescent="0.25">
      <c r="A68" s="107"/>
      <c r="B68" s="116"/>
      <c r="C68" s="117" t="s">
        <v>102</v>
      </c>
      <c r="D68" s="118" t="s">
        <v>106</v>
      </c>
      <c r="E68" s="100"/>
      <c r="F68" s="100">
        <v>84724</v>
      </c>
      <c r="G68" s="100"/>
      <c r="H68" s="100">
        <f t="shared" si="0"/>
        <v>84724</v>
      </c>
    </row>
    <row r="69" spans="1:8" x14ac:dyDescent="0.25">
      <c r="A69" s="107"/>
      <c r="B69" s="116"/>
      <c r="C69" s="117" t="s">
        <v>103</v>
      </c>
      <c r="D69" s="118" t="s">
        <v>107</v>
      </c>
      <c r="E69" s="100"/>
      <c r="F69" s="100"/>
      <c r="G69" s="100"/>
      <c r="H69" s="100">
        <f t="shared" si="0"/>
        <v>0</v>
      </c>
    </row>
    <row r="70" spans="1:8" x14ac:dyDescent="0.25">
      <c r="A70" s="107"/>
      <c r="B70" s="116"/>
      <c r="C70" s="117" t="s">
        <v>104</v>
      </c>
      <c r="D70" s="118" t="s">
        <v>108</v>
      </c>
      <c r="E70" s="100">
        <v>6753</v>
      </c>
      <c r="F70" s="100">
        <v>3381</v>
      </c>
      <c r="G70" s="100">
        <v>0</v>
      </c>
      <c r="H70" s="100">
        <f t="shared" si="0"/>
        <v>10134</v>
      </c>
    </row>
    <row r="71" spans="1:8" x14ac:dyDescent="0.25">
      <c r="A71" s="107"/>
      <c r="B71" s="116"/>
      <c r="C71" s="117"/>
      <c r="D71" s="118"/>
      <c r="E71" s="100"/>
      <c r="F71" s="100"/>
      <c r="G71" s="100"/>
      <c r="H71" s="100">
        <f t="shared" si="0"/>
        <v>0</v>
      </c>
    </row>
    <row r="72" spans="1:8" x14ac:dyDescent="0.25">
      <c r="A72" s="107"/>
      <c r="B72" s="108" t="s">
        <v>109</v>
      </c>
      <c r="C72" s="109"/>
      <c r="D72" s="110" t="s">
        <v>110</v>
      </c>
      <c r="E72" s="111">
        <f>+E73+E74+E75+E76+E77</f>
        <v>779524.96</v>
      </c>
      <c r="F72" s="111">
        <f>SUM(F73:F77)</f>
        <v>284827.81</v>
      </c>
      <c r="G72" s="111">
        <f>SUM(G73:G77)</f>
        <v>829522</v>
      </c>
      <c r="H72" s="112">
        <f t="shared" si="0"/>
        <v>1893874.77</v>
      </c>
    </row>
    <row r="73" spans="1:8" x14ac:dyDescent="0.25">
      <c r="A73" s="107"/>
      <c r="B73" s="116"/>
      <c r="C73" s="117" t="s">
        <v>111</v>
      </c>
      <c r="D73" s="118" t="s">
        <v>113</v>
      </c>
      <c r="E73" s="100">
        <v>52001.16</v>
      </c>
      <c r="F73" s="100"/>
      <c r="G73" s="100">
        <v>0</v>
      </c>
      <c r="H73" s="100">
        <f t="shared" si="0"/>
        <v>52001.16</v>
      </c>
    </row>
    <row r="74" spans="1:8" x14ac:dyDescent="0.25">
      <c r="A74" s="107"/>
      <c r="B74" s="116"/>
      <c r="C74" s="117" t="s">
        <v>112</v>
      </c>
      <c r="D74" s="118" t="s">
        <v>114</v>
      </c>
      <c r="E74" s="100"/>
      <c r="F74" s="100"/>
      <c r="G74" s="100">
        <v>829522</v>
      </c>
      <c r="H74" s="100">
        <f t="shared" si="0"/>
        <v>829522</v>
      </c>
    </row>
    <row r="75" spans="1:8" x14ac:dyDescent="0.25">
      <c r="A75" s="107"/>
      <c r="B75" s="116"/>
      <c r="C75" s="117" t="s">
        <v>115</v>
      </c>
      <c r="D75" s="118" t="s">
        <v>116</v>
      </c>
      <c r="E75" s="100">
        <v>2507.56</v>
      </c>
      <c r="F75" s="100"/>
      <c r="G75" s="100"/>
      <c r="H75" s="100">
        <f t="shared" si="0"/>
        <v>2507.56</v>
      </c>
    </row>
    <row r="76" spans="1:8" x14ac:dyDescent="0.25">
      <c r="A76" s="107"/>
      <c r="B76" s="116"/>
      <c r="C76" s="117" t="s">
        <v>117</v>
      </c>
      <c r="D76" s="118" t="s">
        <v>118</v>
      </c>
      <c r="E76" s="100"/>
      <c r="F76" s="100"/>
      <c r="G76" s="100"/>
      <c r="H76" s="100">
        <f t="shared" si="0"/>
        <v>0</v>
      </c>
    </row>
    <row r="77" spans="1:8" x14ac:dyDescent="0.25">
      <c r="A77" s="107"/>
      <c r="B77" s="116"/>
      <c r="C77" s="117" t="s">
        <v>119</v>
      </c>
      <c r="D77" s="118" t="s">
        <v>120</v>
      </c>
      <c r="E77" s="100">
        <v>725016.24</v>
      </c>
      <c r="F77" s="100">
        <v>284827.81</v>
      </c>
      <c r="G77" s="100">
        <v>0</v>
      </c>
      <c r="H77" s="100">
        <f t="shared" si="0"/>
        <v>1009844.05</v>
      </c>
    </row>
    <row r="78" spans="1:8" x14ac:dyDescent="0.25">
      <c r="A78" s="107"/>
      <c r="B78" s="116"/>
      <c r="C78" s="117"/>
      <c r="D78" s="118"/>
      <c r="E78" s="100"/>
      <c r="F78" s="100"/>
      <c r="G78" s="100"/>
      <c r="H78" s="100">
        <f t="shared" si="0"/>
        <v>0</v>
      </c>
    </row>
    <row r="79" spans="1:8" x14ac:dyDescent="0.25">
      <c r="A79" s="107"/>
      <c r="B79" s="108" t="s">
        <v>121</v>
      </c>
      <c r="C79" s="109"/>
      <c r="D79" s="110" t="s">
        <v>122</v>
      </c>
      <c r="E79" s="111">
        <f>SUM(E80:E81)</f>
        <v>913559</v>
      </c>
      <c r="F79" s="111">
        <f>SUM(F80:F81)</f>
        <v>0</v>
      </c>
      <c r="G79" s="111">
        <f>SUM(G80:G81)</f>
        <v>0</v>
      </c>
      <c r="H79" s="112">
        <f t="shared" si="0"/>
        <v>913559</v>
      </c>
    </row>
    <row r="80" spans="1:8" x14ac:dyDescent="0.25">
      <c r="A80" s="107"/>
      <c r="B80" s="116"/>
      <c r="C80" s="117" t="s">
        <v>123</v>
      </c>
      <c r="D80" s="118" t="s">
        <v>124</v>
      </c>
      <c r="E80" s="100">
        <v>903642.36</v>
      </c>
      <c r="F80" s="100"/>
      <c r="G80" s="100">
        <v>0</v>
      </c>
      <c r="H80" s="100">
        <f t="shared" si="0"/>
        <v>903642.36</v>
      </c>
    </row>
    <row r="81" spans="1:8" x14ac:dyDescent="0.25">
      <c r="A81" s="107"/>
      <c r="B81" s="116"/>
      <c r="C81" s="117" t="s">
        <v>125</v>
      </c>
      <c r="D81" s="118" t="s">
        <v>126</v>
      </c>
      <c r="E81" s="100">
        <v>9916.64</v>
      </c>
      <c r="F81" s="100"/>
      <c r="G81" s="100"/>
      <c r="H81" s="100">
        <f t="shared" ref="H81:H144" si="1">+E81+F81+G81</f>
        <v>9916.64</v>
      </c>
    </row>
    <row r="82" spans="1:8" x14ac:dyDescent="0.25">
      <c r="A82" s="107"/>
      <c r="B82" s="116"/>
      <c r="C82" s="117"/>
      <c r="D82" s="118"/>
      <c r="E82" s="100"/>
      <c r="F82" s="100"/>
      <c r="G82" s="100"/>
      <c r="H82" s="100">
        <f t="shared" si="1"/>
        <v>0</v>
      </c>
    </row>
    <row r="83" spans="1:8" x14ac:dyDescent="0.25">
      <c r="A83" s="107"/>
      <c r="B83" s="108" t="s">
        <v>127</v>
      </c>
      <c r="C83" s="109"/>
      <c r="D83" s="110" t="s">
        <v>128</v>
      </c>
      <c r="E83" s="111">
        <f>SUM(E84:E86)</f>
        <v>1448531.87</v>
      </c>
      <c r="F83" s="111">
        <f>SUM(F84:F86)</f>
        <v>24346</v>
      </c>
      <c r="G83" s="111">
        <f>SUM(G84:G86)</f>
        <v>1442243</v>
      </c>
      <c r="H83" s="112">
        <f t="shared" si="1"/>
        <v>2915120.87</v>
      </c>
    </row>
    <row r="84" spans="1:8" x14ac:dyDescent="0.25">
      <c r="A84" s="107"/>
      <c r="B84" s="116"/>
      <c r="C84" s="117" t="s">
        <v>129</v>
      </c>
      <c r="D84" s="118" t="s">
        <v>132</v>
      </c>
      <c r="E84" s="100">
        <v>292351.12</v>
      </c>
      <c r="F84" s="100">
        <v>24346</v>
      </c>
      <c r="G84" s="100">
        <v>0</v>
      </c>
      <c r="H84" s="100">
        <f t="shared" si="1"/>
        <v>316697.12</v>
      </c>
    </row>
    <row r="85" spans="1:8" x14ac:dyDescent="0.25">
      <c r="A85" s="107"/>
      <c r="B85" s="116"/>
      <c r="C85" s="117" t="s">
        <v>130</v>
      </c>
      <c r="D85" s="118" t="s">
        <v>133</v>
      </c>
      <c r="E85" s="100">
        <v>1156180.75</v>
      </c>
      <c r="F85" s="100"/>
      <c r="G85" s="100">
        <v>1442243</v>
      </c>
      <c r="H85" s="100">
        <f t="shared" si="1"/>
        <v>2598423.75</v>
      </c>
    </row>
    <row r="86" spans="1:8" x14ac:dyDescent="0.25">
      <c r="A86" s="107"/>
      <c r="B86" s="116"/>
      <c r="C86" s="117" t="s">
        <v>131</v>
      </c>
      <c r="D86" s="118" t="s">
        <v>134</v>
      </c>
      <c r="E86" s="100"/>
      <c r="F86" s="100"/>
      <c r="G86" s="100"/>
      <c r="H86" s="100">
        <f t="shared" si="1"/>
        <v>0</v>
      </c>
    </row>
    <row r="87" spans="1:8" x14ac:dyDescent="0.25">
      <c r="A87" s="107"/>
      <c r="B87" s="116"/>
      <c r="C87" s="117"/>
      <c r="D87" s="118"/>
      <c r="E87" s="100"/>
      <c r="F87" s="100"/>
      <c r="G87" s="100"/>
      <c r="H87" s="100">
        <f t="shared" si="1"/>
        <v>0</v>
      </c>
    </row>
    <row r="88" spans="1:8" x14ac:dyDescent="0.25">
      <c r="A88" s="107"/>
      <c r="B88" s="108" t="s">
        <v>135</v>
      </c>
      <c r="C88" s="109"/>
      <c r="D88" s="110" t="s">
        <v>136</v>
      </c>
      <c r="E88" s="111">
        <f>SUM(E89:E96)</f>
        <v>1283400.92</v>
      </c>
      <c r="F88" s="111">
        <f>SUM(F89:F96)</f>
        <v>14275</v>
      </c>
      <c r="G88" s="111">
        <f>SUM(G89:G96)</f>
        <v>7160283</v>
      </c>
      <c r="H88" s="112">
        <f t="shared" si="1"/>
        <v>8457958.9199999999</v>
      </c>
    </row>
    <row r="89" spans="1:8" x14ac:dyDescent="0.25">
      <c r="A89" s="107"/>
      <c r="B89" s="113"/>
      <c r="C89" s="114" t="s">
        <v>137</v>
      </c>
      <c r="D89" s="115" t="s">
        <v>145</v>
      </c>
      <c r="E89" s="100">
        <v>10500</v>
      </c>
      <c r="F89" s="100"/>
      <c r="G89" s="100"/>
      <c r="H89" s="100">
        <f t="shared" si="1"/>
        <v>10500</v>
      </c>
    </row>
    <row r="90" spans="1:8" x14ac:dyDescent="0.25">
      <c r="A90" s="107"/>
      <c r="B90" s="113"/>
      <c r="C90" s="114" t="s">
        <v>138</v>
      </c>
      <c r="D90" s="115" t="s">
        <v>146</v>
      </c>
      <c r="E90" s="100"/>
      <c r="F90" s="100"/>
      <c r="G90" s="100">
        <v>7160283</v>
      </c>
      <c r="H90" s="100">
        <f t="shared" si="1"/>
        <v>7160283</v>
      </c>
    </row>
    <row r="91" spans="1:8" x14ac:dyDescent="0.25">
      <c r="A91" s="107"/>
      <c r="B91" s="113"/>
      <c r="C91" s="114" t="s">
        <v>139</v>
      </c>
      <c r="D91" s="115" t="s">
        <v>147</v>
      </c>
      <c r="E91" s="100"/>
      <c r="F91" s="100"/>
      <c r="G91" s="100"/>
      <c r="H91" s="100">
        <f t="shared" si="1"/>
        <v>0</v>
      </c>
    </row>
    <row r="92" spans="1:8" x14ac:dyDescent="0.25">
      <c r="A92" s="107"/>
      <c r="B92" s="113"/>
      <c r="C92" s="114" t="s">
        <v>140</v>
      </c>
      <c r="D92" s="115" t="s">
        <v>148</v>
      </c>
      <c r="E92" s="100"/>
      <c r="F92" s="100"/>
      <c r="G92" s="100"/>
      <c r="H92" s="100">
        <f t="shared" si="1"/>
        <v>0</v>
      </c>
    </row>
    <row r="93" spans="1:8" x14ac:dyDescent="0.25">
      <c r="A93" s="107"/>
      <c r="B93" s="113"/>
      <c r="C93" s="114" t="s">
        <v>141</v>
      </c>
      <c r="D93" s="115" t="s">
        <v>149</v>
      </c>
      <c r="E93" s="100"/>
      <c r="F93" s="100"/>
      <c r="G93" s="100"/>
      <c r="H93" s="100">
        <f t="shared" si="1"/>
        <v>0</v>
      </c>
    </row>
    <row r="94" spans="1:8" x14ac:dyDescent="0.25">
      <c r="A94" s="107"/>
      <c r="B94" s="113"/>
      <c r="C94" s="114" t="s">
        <v>142</v>
      </c>
      <c r="D94" s="115" t="s">
        <v>150</v>
      </c>
      <c r="E94" s="100"/>
      <c r="F94" s="100"/>
      <c r="G94" s="100"/>
      <c r="H94" s="100">
        <f t="shared" si="1"/>
        <v>0</v>
      </c>
    </row>
    <row r="95" spans="1:8" x14ac:dyDescent="0.25">
      <c r="A95" s="107"/>
      <c r="B95" s="113"/>
      <c r="C95" s="114" t="s">
        <v>143</v>
      </c>
      <c r="D95" s="115" t="s">
        <v>151</v>
      </c>
      <c r="E95" s="100"/>
      <c r="F95" s="100"/>
      <c r="G95" s="100"/>
      <c r="H95" s="100">
        <f t="shared" si="1"/>
        <v>0</v>
      </c>
    </row>
    <row r="96" spans="1:8" x14ac:dyDescent="0.25">
      <c r="A96" s="107"/>
      <c r="B96" s="113"/>
      <c r="C96" s="114" t="s">
        <v>144</v>
      </c>
      <c r="D96" s="115" t="s">
        <v>136</v>
      </c>
      <c r="E96" s="100">
        <v>1272900.92</v>
      </c>
      <c r="F96" s="100">
        <v>14275</v>
      </c>
      <c r="G96" s="100">
        <v>0</v>
      </c>
      <c r="H96" s="100">
        <f t="shared" si="1"/>
        <v>1287175.92</v>
      </c>
    </row>
    <row r="97" spans="1:8" x14ac:dyDescent="0.25">
      <c r="A97" s="107"/>
      <c r="B97" s="113"/>
      <c r="C97" s="114"/>
      <c r="D97" s="115"/>
      <c r="E97" s="100"/>
      <c r="F97" s="100"/>
      <c r="G97" s="100"/>
      <c r="H97" s="100">
        <f t="shared" si="1"/>
        <v>0</v>
      </c>
    </row>
    <row r="98" spans="1:8" x14ac:dyDescent="0.25">
      <c r="A98" s="107"/>
      <c r="B98" s="113"/>
      <c r="C98" s="114"/>
      <c r="D98" s="115"/>
      <c r="E98" s="100"/>
      <c r="F98" s="100"/>
      <c r="G98" s="100"/>
      <c r="H98" s="100">
        <f t="shared" si="1"/>
        <v>0</v>
      </c>
    </row>
    <row r="99" spans="1:8" x14ac:dyDescent="0.25">
      <c r="A99" s="101" t="s">
        <v>152</v>
      </c>
      <c r="B99" s="102"/>
      <c r="C99" s="101"/>
      <c r="D99" s="120" t="s">
        <v>153</v>
      </c>
      <c r="E99" s="105">
        <f>+E100+E105+E111+E118+E123+E130+E138</f>
        <v>7806482.7699999986</v>
      </c>
      <c r="F99" s="105">
        <f>+F100+F105+F111+F118+F123+F130+F138</f>
        <v>2069393.68</v>
      </c>
      <c r="G99" s="105">
        <f>+G100+G105+G111+G118+G123+G130+G138</f>
        <v>1712660</v>
      </c>
      <c r="H99" s="106">
        <f t="shared" si="1"/>
        <v>11588536.449999999</v>
      </c>
    </row>
    <row r="100" spans="1:8" x14ac:dyDescent="0.25">
      <c r="A100" s="107"/>
      <c r="B100" s="108" t="s">
        <v>154</v>
      </c>
      <c r="C100" s="109"/>
      <c r="D100" s="110" t="s">
        <v>155</v>
      </c>
      <c r="E100" s="111">
        <f>SUM(E101:E103)</f>
        <v>1157636.17</v>
      </c>
      <c r="F100" s="111">
        <f>SUM(F101:F103)</f>
        <v>48585.4</v>
      </c>
      <c r="G100" s="111">
        <f>SUM(G101:G103)</f>
        <v>0</v>
      </c>
      <c r="H100" s="112">
        <f t="shared" si="1"/>
        <v>1206221.5699999998</v>
      </c>
    </row>
    <row r="101" spans="1:8" x14ac:dyDescent="0.25">
      <c r="A101" s="107"/>
      <c r="B101" s="116"/>
      <c r="C101" s="117" t="s">
        <v>156</v>
      </c>
      <c r="D101" s="118" t="s">
        <v>157</v>
      </c>
      <c r="E101" s="100">
        <v>1127150.1499999999</v>
      </c>
      <c r="F101" s="100">
        <v>42502.9</v>
      </c>
      <c r="G101" s="100">
        <v>0</v>
      </c>
      <c r="H101" s="100">
        <f t="shared" si="1"/>
        <v>1169653.0499999998</v>
      </c>
    </row>
    <row r="102" spans="1:8" x14ac:dyDescent="0.25">
      <c r="A102" s="107"/>
      <c r="B102" s="116"/>
      <c r="C102" s="117" t="s">
        <v>158</v>
      </c>
      <c r="D102" s="118" t="s">
        <v>159</v>
      </c>
      <c r="E102" s="100"/>
      <c r="F102" s="100"/>
      <c r="G102" s="100"/>
      <c r="H102" s="100">
        <f t="shared" si="1"/>
        <v>0</v>
      </c>
    </row>
    <row r="103" spans="1:8" x14ac:dyDescent="0.25">
      <c r="A103" s="107"/>
      <c r="B103" s="116"/>
      <c r="C103" s="117" t="s">
        <v>160</v>
      </c>
      <c r="D103" s="118" t="s">
        <v>161</v>
      </c>
      <c r="E103" s="100">
        <v>30486.02</v>
      </c>
      <c r="F103" s="100">
        <v>6082.5</v>
      </c>
      <c r="G103" s="100">
        <f>657000-657000</f>
        <v>0</v>
      </c>
      <c r="H103" s="100">
        <f t="shared" si="1"/>
        <v>36568.520000000004</v>
      </c>
    </row>
    <row r="104" spans="1:8" x14ac:dyDescent="0.25">
      <c r="A104" s="107"/>
      <c r="B104" s="116"/>
      <c r="C104" s="117"/>
      <c r="D104" s="118"/>
      <c r="E104" s="100"/>
      <c r="F104" s="100"/>
      <c r="G104" s="100"/>
      <c r="H104" s="100">
        <f t="shared" si="1"/>
        <v>0</v>
      </c>
    </row>
    <row r="105" spans="1:8" x14ac:dyDescent="0.25">
      <c r="A105" s="107"/>
      <c r="B105" s="108" t="s">
        <v>162</v>
      </c>
      <c r="C105" s="109"/>
      <c r="D105" s="110" t="s">
        <v>163</v>
      </c>
      <c r="E105" s="111">
        <f>SUM(E106:E109)</f>
        <v>1010562.9</v>
      </c>
      <c r="F105" s="111">
        <f>SUM(F106:F108)</f>
        <v>108162.90000000001</v>
      </c>
      <c r="G105" s="111">
        <f>SUM(G106:G108)</f>
        <v>0</v>
      </c>
      <c r="H105" s="112">
        <f t="shared" si="1"/>
        <v>1118725.8</v>
      </c>
    </row>
    <row r="106" spans="1:8" x14ac:dyDescent="0.25">
      <c r="A106" s="107"/>
      <c r="B106" s="116"/>
      <c r="C106" s="117" t="s">
        <v>164</v>
      </c>
      <c r="D106" s="118" t="s">
        <v>165</v>
      </c>
      <c r="E106" s="100">
        <v>388962.37</v>
      </c>
      <c r="F106" s="100">
        <v>542.79999999999995</v>
      </c>
      <c r="G106" s="100"/>
      <c r="H106" s="100">
        <f t="shared" si="1"/>
        <v>389505.17</v>
      </c>
    </row>
    <row r="107" spans="1:8" x14ac:dyDescent="0.25">
      <c r="A107" s="107"/>
      <c r="B107" s="116"/>
      <c r="C107" s="117" t="s">
        <v>166</v>
      </c>
      <c r="D107" s="118" t="s">
        <v>167</v>
      </c>
      <c r="E107" s="100">
        <v>422221.83</v>
      </c>
      <c r="F107" s="100">
        <v>107620.1</v>
      </c>
      <c r="G107" s="100"/>
      <c r="H107" s="100">
        <f t="shared" si="1"/>
        <v>529841.93000000005</v>
      </c>
    </row>
    <row r="108" spans="1:8" x14ac:dyDescent="0.25">
      <c r="A108" s="107"/>
      <c r="B108" s="116"/>
      <c r="C108" s="117" t="s">
        <v>168</v>
      </c>
      <c r="D108" s="118" t="s">
        <v>169</v>
      </c>
      <c r="E108" s="100">
        <v>187596.4</v>
      </c>
      <c r="F108" s="100"/>
      <c r="G108" s="100"/>
      <c r="H108" s="100">
        <f t="shared" si="1"/>
        <v>187596.4</v>
      </c>
    </row>
    <row r="109" spans="1:8" x14ac:dyDescent="0.25">
      <c r="A109" s="107"/>
      <c r="B109" s="116"/>
      <c r="C109" s="117" t="s">
        <v>170</v>
      </c>
      <c r="D109" s="118" t="s">
        <v>171</v>
      </c>
      <c r="E109" s="100">
        <v>11782.3</v>
      </c>
      <c r="F109" s="100"/>
      <c r="G109" s="100"/>
      <c r="H109" s="100">
        <f t="shared" si="1"/>
        <v>11782.3</v>
      </c>
    </row>
    <row r="110" spans="1:8" x14ac:dyDescent="0.25">
      <c r="A110" s="107"/>
      <c r="B110" s="116"/>
      <c r="C110" s="117"/>
      <c r="D110" s="118"/>
      <c r="E110" s="100"/>
      <c r="F110" s="100"/>
      <c r="G110" s="100"/>
      <c r="H110" s="100">
        <f t="shared" si="1"/>
        <v>0</v>
      </c>
    </row>
    <row r="111" spans="1:8" x14ac:dyDescent="0.25">
      <c r="A111" s="107"/>
      <c r="B111" s="108" t="s">
        <v>172</v>
      </c>
      <c r="C111" s="109"/>
      <c r="D111" s="110" t="s">
        <v>173</v>
      </c>
      <c r="E111" s="111">
        <f>SUM(E112:E116)</f>
        <v>803534.30999999994</v>
      </c>
      <c r="F111" s="111">
        <f>SUM(F112:F116)</f>
        <v>237271.40000000002</v>
      </c>
      <c r="G111" s="111">
        <f>SUM(G112:G116)</f>
        <v>0</v>
      </c>
      <c r="H111" s="112">
        <f t="shared" si="1"/>
        <v>1040805.71</v>
      </c>
    </row>
    <row r="112" spans="1:8" x14ac:dyDescent="0.25">
      <c r="A112" s="107"/>
      <c r="B112" s="116"/>
      <c r="C112" s="117" t="s">
        <v>174</v>
      </c>
      <c r="D112" s="118" t="s">
        <v>214</v>
      </c>
      <c r="E112" s="100">
        <v>637099.69999999995</v>
      </c>
      <c r="F112" s="100">
        <v>172920.15</v>
      </c>
      <c r="G112" s="100"/>
      <c r="H112" s="100">
        <f t="shared" si="1"/>
        <v>810019.85</v>
      </c>
    </row>
    <row r="113" spans="1:8" x14ac:dyDescent="0.25">
      <c r="A113" s="107"/>
      <c r="B113" s="116"/>
      <c r="C113" s="117" t="s">
        <v>175</v>
      </c>
      <c r="D113" s="118" t="s">
        <v>215</v>
      </c>
      <c r="E113" s="100">
        <v>44589.61</v>
      </c>
      <c r="F113" s="100">
        <v>104.95</v>
      </c>
      <c r="G113" s="100"/>
      <c r="H113" s="100">
        <f t="shared" si="1"/>
        <v>44694.559999999998</v>
      </c>
    </row>
    <row r="114" spans="1:8" x14ac:dyDescent="0.25">
      <c r="A114" s="107"/>
      <c r="B114" s="116"/>
      <c r="C114" s="117" t="s">
        <v>176</v>
      </c>
      <c r="D114" s="118" t="s">
        <v>216</v>
      </c>
      <c r="E114" s="100">
        <v>39825</v>
      </c>
      <c r="F114" s="100"/>
      <c r="G114" s="100"/>
      <c r="H114" s="100">
        <f t="shared" si="1"/>
        <v>39825</v>
      </c>
    </row>
    <row r="115" spans="1:8" x14ac:dyDescent="0.25">
      <c r="A115" s="107"/>
      <c r="B115" s="116"/>
      <c r="C115" s="117" t="s">
        <v>177</v>
      </c>
      <c r="D115" s="118" t="s">
        <v>217</v>
      </c>
      <c r="E115" s="100">
        <v>82020</v>
      </c>
      <c r="F115" s="100">
        <v>64246.3</v>
      </c>
      <c r="G115" s="100"/>
      <c r="H115" s="100">
        <f t="shared" si="1"/>
        <v>146266.29999999999</v>
      </c>
    </row>
    <row r="116" spans="1:8" x14ac:dyDescent="0.25">
      <c r="A116" s="107"/>
      <c r="B116" s="116"/>
      <c r="C116" s="117" t="s">
        <v>178</v>
      </c>
      <c r="D116" s="118" t="s">
        <v>218</v>
      </c>
      <c r="E116" s="100"/>
      <c r="F116" s="100"/>
      <c r="G116" s="100"/>
      <c r="H116" s="100">
        <f t="shared" si="1"/>
        <v>0</v>
      </c>
    </row>
    <row r="117" spans="1:8" x14ac:dyDescent="0.25">
      <c r="A117" s="107"/>
      <c r="B117" s="116"/>
      <c r="C117" s="117"/>
      <c r="D117" s="118"/>
      <c r="E117" s="100"/>
      <c r="F117" s="100"/>
      <c r="G117" s="100"/>
      <c r="H117" s="100">
        <f t="shared" si="1"/>
        <v>0</v>
      </c>
    </row>
    <row r="118" spans="1:8" x14ac:dyDescent="0.25">
      <c r="A118" s="107"/>
      <c r="B118" s="108" t="s">
        <v>179</v>
      </c>
      <c r="C118" s="109"/>
      <c r="D118" s="110" t="s">
        <v>195</v>
      </c>
      <c r="E118" s="111">
        <f>SUM(E119:E121)</f>
        <v>3716390.4899999998</v>
      </c>
      <c r="F118" s="111">
        <f>SUM(F119:F121)</f>
        <v>724998.89</v>
      </c>
      <c r="G118" s="111">
        <f>SUM(G119:G121)</f>
        <v>865446</v>
      </c>
      <c r="H118" s="112">
        <f t="shared" si="1"/>
        <v>5306835.38</v>
      </c>
    </row>
    <row r="119" spans="1:8" x14ac:dyDescent="0.25">
      <c r="A119" s="107"/>
      <c r="B119" s="116"/>
      <c r="C119" s="117" t="s">
        <v>180</v>
      </c>
      <c r="D119" s="118" t="s">
        <v>211</v>
      </c>
      <c r="E119" s="100">
        <v>3488155.4</v>
      </c>
      <c r="F119" s="100">
        <v>615301.12</v>
      </c>
      <c r="G119" s="100"/>
      <c r="H119" s="100">
        <f t="shared" si="1"/>
        <v>4103456.52</v>
      </c>
    </row>
    <row r="120" spans="1:8" x14ac:dyDescent="0.25">
      <c r="A120" s="107"/>
      <c r="B120" s="116"/>
      <c r="C120" s="117" t="s">
        <v>181</v>
      </c>
      <c r="D120" s="118" t="s">
        <v>212</v>
      </c>
      <c r="E120" s="100">
        <v>160614.29</v>
      </c>
      <c r="F120" s="100">
        <v>109697.77</v>
      </c>
      <c r="G120" s="100"/>
      <c r="H120" s="100">
        <f t="shared" si="1"/>
        <v>270312.06</v>
      </c>
    </row>
    <row r="121" spans="1:8" x14ac:dyDescent="0.25">
      <c r="A121" s="107"/>
      <c r="B121" s="116"/>
      <c r="C121" s="117" t="s">
        <v>210</v>
      </c>
      <c r="D121" s="118" t="s">
        <v>213</v>
      </c>
      <c r="E121" s="100">
        <v>67620.800000000003</v>
      </c>
      <c r="F121" s="100"/>
      <c r="G121" s="100">
        <v>865446</v>
      </c>
      <c r="H121" s="100">
        <f t="shared" si="1"/>
        <v>933066.8</v>
      </c>
    </row>
    <row r="122" spans="1:8" x14ac:dyDescent="0.25">
      <c r="A122" s="107"/>
      <c r="B122" s="116"/>
      <c r="C122" s="117"/>
      <c r="D122" s="118"/>
      <c r="E122" s="100"/>
      <c r="F122" s="100"/>
      <c r="G122" s="100"/>
      <c r="H122" s="100">
        <f t="shared" si="1"/>
        <v>0</v>
      </c>
    </row>
    <row r="123" spans="1:8" x14ac:dyDescent="0.25">
      <c r="A123" s="107"/>
      <c r="B123" s="108" t="s">
        <v>182</v>
      </c>
      <c r="C123" s="109"/>
      <c r="D123" s="110" t="s">
        <v>194</v>
      </c>
      <c r="E123" s="111">
        <f>SUM(E124:E128)</f>
        <v>63388.71</v>
      </c>
      <c r="F123" s="111">
        <f>SUM(F124:F128)</f>
        <v>21961</v>
      </c>
      <c r="G123" s="111">
        <f>SUM(G124:G128)</f>
        <v>98308</v>
      </c>
      <c r="H123" s="112">
        <f t="shared" si="1"/>
        <v>183657.71</v>
      </c>
    </row>
    <row r="124" spans="1:8" x14ac:dyDescent="0.25">
      <c r="A124" s="107"/>
      <c r="B124" s="116"/>
      <c r="C124" s="117" t="s">
        <v>183</v>
      </c>
      <c r="D124" s="118" t="s">
        <v>205</v>
      </c>
      <c r="E124" s="100"/>
      <c r="F124" s="100"/>
      <c r="G124" s="100"/>
      <c r="H124" s="100">
        <f t="shared" si="1"/>
        <v>0</v>
      </c>
    </row>
    <row r="125" spans="1:8" x14ac:dyDescent="0.25">
      <c r="A125" s="107"/>
      <c r="B125" s="116"/>
      <c r="C125" s="117" t="s">
        <v>184</v>
      </c>
      <c r="D125" s="118" t="s">
        <v>206</v>
      </c>
      <c r="E125" s="100"/>
      <c r="F125" s="100">
        <v>1794.95</v>
      </c>
      <c r="G125" s="100"/>
      <c r="H125" s="100">
        <f t="shared" si="1"/>
        <v>1794.95</v>
      </c>
    </row>
    <row r="126" spans="1:8" x14ac:dyDescent="0.25">
      <c r="A126" s="107"/>
      <c r="B126" s="116"/>
      <c r="C126" s="117" t="s">
        <v>185</v>
      </c>
      <c r="D126" s="118" t="s">
        <v>207</v>
      </c>
      <c r="E126" s="100">
        <v>700</v>
      </c>
      <c r="F126" s="100"/>
      <c r="G126" s="100">
        <f>190214-91906</f>
        <v>98308</v>
      </c>
      <c r="H126" s="100">
        <f t="shared" si="1"/>
        <v>99008</v>
      </c>
    </row>
    <row r="127" spans="1:8" x14ac:dyDescent="0.25">
      <c r="A127" s="107"/>
      <c r="B127" s="116"/>
      <c r="C127" s="117" t="s">
        <v>186</v>
      </c>
      <c r="D127" s="118" t="s">
        <v>208</v>
      </c>
      <c r="E127" s="100">
        <v>2976.2</v>
      </c>
      <c r="F127" s="100">
        <v>6844</v>
      </c>
      <c r="G127" s="100"/>
      <c r="H127" s="100">
        <f t="shared" si="1"/>
        <v>9820.2000000000007</v>
      </c>
    </row>
    <row r="128" spans="1:8" x14ac:dyDescent="0.25">
      <c r="A128" s="107"/>
      <c r="B128" s="116"/>
      <c r="C128" s="117" t="s">
        <v>187</v>
      </c>
      <c r="D128" s="118" t="s">
        <v>209</v>
      </c>
      <c r="E128" s="100">
        <v>59712.51</v>
      </c>
      <c r="F128" s="100">
        <v>13322.05</v>
      </c>
      <c r="G128" s="100"/>
      <c r="H128" s="100">
        <f t="shared" si="1"/>
        <v>73034.559999999998</v>
      </c>
    </row>
    <row r="129" spans="1:8" x14ac:dyDescent="0.25">
      <c r="A129" s="107"/>
      <c r="B129" s="116"/>
      <c r="C129" s="117"/>
      <c r="D129" s="118"/>
      <c r="E129" s="100"/>
      <c r="F129" s="100"/>
      <c r="G129" s="100"/>
      <c r="H129" s="100">
        <f t="shared" si="1"/>
        <v>0</v>
      </c>
    </row>
    <row r="130" spans="1:8" x14ac:dyDescent="0.25">
      <c r="A130" s="107"/>
      <c r="B130" s="108" t="s">
        <v>192</v>
      </c>
      <c r="C130" s="109"/>
      <c r="D130" s="110" t="s">
        <v>193</v>
      </c>
      <c r="E130" s="111">
        <f>SUM(E131:E136)</f>
        <v>321756.50999999995</v>
      </c>
      <c r="F130" s="111">
        <f>SUM(F131:F136)</f>
        <v>402757.63999999996</v>
      </c>
      <c r="G130" s="111">
        <f>SUM(G131:G136)</f>
        <v>19628</v>
      </c>
      <c r="H130" s="112">
        <f t="shared" si="1"/>
        <v>744142.14999999991</v>
      </c>
    </row>
    <row r="131" spans="1:8" x14ac:dyDescent="0.25">
      <c r="A131" s="107"/>
      <c r="B131" s="116"/>
      <c r="C131" s="117" t="s">
        <v>188</v>
      </c>
      <c r="D131" s="118" t="s">
        <v>197</v>
      </c>
      <c r="E131" s="100"/>
      <c r="F131" s="100"/>
      <c r="G131" s="100"/>
      <c r="H131" s="100">
        <f t="shared" si="1"/>
        <v>0</v>
      </c>
    </row>
    <row r="132" spans="1:8" x14ac:dyDescent="0.25">
      <c r="A132" s="107"/>
      <c r="B132" s="116"/>
      <c r="C132" s="117" t="s">
        <v>189</v>
      </c>
      <c r="D132" s="118" t="s">
        <v>198</v>
      </c>
      <c r="E132" s="100">
        <v>31342.6</v>
      </c>
      <c r="F132" s="100">
        <v>904</v>
      </c>
      <c r="G132" s="100"/>
      <c r="H132" s="100">
        <f t="shared" si="1"/>
        <v>32246.6</v>
      </c>
    </row>
    <row r="133" spans="1:8" x14ac:dyDescent="0.25">
      <c r="A133" s="107"/>
      <c r="B133" s="116"/>
      <c r="C133" s="117" t="s">
        <v>190</v>
      </c>
      <c r="D133" s="118" t="s">
        <v>199</v>
      </c>
      <c r="E133" s="100"/>
      <c r="F133" s="100"/>
      <c r="G133" s="100">
        <v>19628</v>
      </c>
      <c r="H133" s="100">
        <f t="shared" si="1"/>
        <v>19628</v>
      </c>
    </row>
    <row r="134" spans="1:8" x14ac:dyDescent="0.25">
      <c r="A134" s="107"/>
      <c r="B134" s="116"/>
      <c r="C134" s="117" t="s">
        <v>191</v>
      </c>
      <c r="D134" s="118" t="s">
        <v>200</v>
      </c>
      <c r="E134" s="100"/>
      <c r="F134" s="100"/>
      <c r="G134" s="100"/>
      <c r="H134" s="100">
        <f t="shared" si="1"/>
        <v>0</v>
      </c>
    </row>
    <row r="135" spans="1:8" x14ac:dyDescent="0.25">
      <c r="A135" s="107"/>
      <c r="B135" s="116"/>
      <c r="C135" s="117" t="s">
        <v>201</v>
      </c>
      <c r="D135" s="118" t="s">
        <v>203</v>
      </c>
      <c r="E135" s="100">
        <v>279013.93</v>
      </c>
      <c r="F135" s="100">
        <v>283475.09999999998</v>
      </c>
      <c r="G135" s="100"/>
      <c r="H135" s="100">
        <f t="shared" si="1"/>
        <v>562489.03</v>
      </c>
    </row>
    <row r="136" spans="1:8" x14ac:dyDescent="0.25">
      <c r="A136" s="107"/>
      <c r="B136" s="116"/>
      <c r="C136" s="117" t="s">
        <v>202</v>
      </c>
      <c r="D136" s="118" t="s">
        <v>204</v>
      </c>
      <c r="E136" s="100">
        <v>11399.98</v>
      </c>
      <c r="F136" s="100">
        <v>118378.54</v>
      </c>
      <c r="G136" s="100"/>
      <c r="H136" s="100">
        <f t="shared" si="1"/>
        <v>129778.51999999999</v>
      </c>
    </row>
    <row r="137" spans="1:8" x14ac:dyDescent="0.25">
      <c r="A137" s="107"/>
      <c r="B137" s="116"/>
      <c r="C137" s="117"/>
      <c r="D137" s="118"/>
      <c r="E137" s="100"/>
      <c r="F137" s="100"/>
      <c r="G137" s="100"/>
      <c r="H137" s="100">
        <f t="shared" si="1"/>
        <v>0</v>
      </c>
    </row>
    <row r="138" spans="1:8" x14ac:dyDescent="0.25">
      <c r="A138" s="107"/>
      <c r="B138" s="108" t="s">
        <v>196</v>
      </c>
      <c r="C138" s="109"/>
      <c r="D138" s="110" t="s">
        <v>219</v>
      </c>
      <c r="E138" s="111">
        <f>SUM(E139:E147)</f>
        <v>733213.67999999993</v>
      </c>
      <c r="F138" s="111">
        <f>SUM(F139:F147)</f>
        <v>525656.44999999995</v>
      </c>
      <c r="G138" s="111">
        <f>SUM(G139:G147)</f>
        <v>729278</v>
      </c>
      <c r="H138" s="112">
        <f t="shared" si="1"/>
        <v>1988148.13</v>
      </c>
    </row>
    <row r="139" spans="1:8" x14ac:dyDescent="0.25">
      <c r="A139" s="107"/>
      <c r="B139" s="116"/>
      <c r="C139" s="117" t="s">
        <v>220</v>
      </c>
      <c r="D139" s="118" t="s">
        <v>229</v>
      </c>
      <c r="E139" s="100">
        <v>162756.32999999999</v>
      </c>
      <c r="F139" s="100">
        <v>257806.26</v>
      </c>
      <c r="G139" s="100"/>
      <c r="H139" s="100">
        <f t="shared" si="1"/>
        <v>420562.58999999997</v>
      </c>
    </row>
    <row r="140" spans="1:8" x14ac:dyDescent="0.25">
      <c r="A140" s="107"/>
      <c r="B140" s="116"/>
      <c r="C140" s="117" t="s">
        <v>221</v>
      </c>
      <c r="D140" s="118" t="s">
        <v>230</v>
      </c>
      <c r="E140" s="100">
        <v>81008.88</v>
      </c>
      <c r="F140" s="100">
        <v>113666.45</v>
      </c>
      <c r="G140" s="100"/>
      <c r="H140" s="100">
        <f t="shared" si="1"/>
        <v>194675.33000000002</v>
      </c>
    </row>
    <row r="141" spans="1:8" x14ac:dyDescent="0.25">
      <c r="A141" s="107"/>
      <c r="B141" s="116"/>
      <c r="C141" s="117" t="s">
        <v>222</v>
      </c>
      <c r="D141" s="118" t="s">
        <v>231</v>
      </c>
      <c r="E141" s="100">
        <v>49015.47</v>
      </c>
      <c r="F141" s="100"/>
      <c r="G141" s="100">
        <v>729278</v>
      </c>
      <c r="H141" s="100">
        <f t="shared" si="1"/>
        <v>778293.47</v>
      </c>
    </row>
    <row r="142" spans="1:8" x14ac:dyDescent="0.25">
      <c r="A142" s="107"/>
      <c r="B142" s="116"/>
      <c r="C142" s="117" t="s">
        <v>223</v>
      </c>
      <c r="D142" s="118" t="s">
        <v>232</v>
      </c>
      <c r="E142" s="100"/>
      <c r="F142" s="100"/>
      <c r="G142" s="100"/>
      <c r="H142" s="100">
        <f t="shared" si="1"/>
        <v>0</v>
      </c>
    </row>
    <row r="143" spans="1:8" x14ac:dyDescent="0.25">
      <c r="A143" s="107"/>
      <c r="B143" s="116"/>
      <c r="C143" s="117" t="s">
        <v>224</v>
      </c>
      <c r="D143" s="118" t="s">
        <v>233</v>
      </c>
      <c r="E143" s="100">
        <v>43076.29</v>
      </c>
      <c r="F143" s="100"/>
      <c r="G143" s="100"/>
      <c r="H143" s="100">
        <f t="shared" si="1"/>
        <v>43076.29</v>
      </c>
    </row>
    <row r="144" spans="1:8" x14ac:dyDescent="0.25">
      <c r="A144" s="107"/>
      <c r="B144" s="116"/>
      <c r="C144" s="117" t="s">
        <v>225</v>
      </c>
      <c r="D144" s="118" t="s">
        <v>234</v>
      </c>
      <c r="E144" s="100">
        <v>160378.32999999999</v>
      </c>
      <c r="F144" s="100">
        <v>69811.78</v>
      </c>
      <c r="G144" s="100"/>
      <c r="H144" s="100">
        <f t="shared" si="1"/>
        <v>230190.11</v>
      </c>
    </row>
    <row r="145" spans="1:8" x14ac:dyDescent="0.25">
      <c r="A145" s="107"/>
      <c r="B145" s="116"/>
      <c r="C145" s="117" t="s">
        <v>226</v>
      </c>
      <c r="D145" s="118" t="s">
        <v>235</v>
      </c>
      <c r="E145" s="100">
        <v>146209.23000000001</v>
      </c>
      <c r="F145" s="100">
        <v>84371.96</v>
      </c>
      <c r="G145" s="100"/>
      <c r="H145" s="100">
        <f t="shared" ref="H145:H183" si="2">+E145+F145+G145</f>
        <v>230581.19</v>
      </c>
    </row>
    <row r="146" spans="1:8" x14ac:dyDescent="0.25">
      <c r="A146" s="107"/>
      <c r="B146" s="116"/>
      <c r="C146" s="117" t="s">
        <v>227</v>
      </c>
      <c r="D146" s="118" t="s">
        <v>236</v>
      </c>
      <c r="E146" s="100"/>
      <c r="F146" s="100"/>
      <c r="G146" s="100"/>
      <c r="H146" s="100">
        <f t="shared" si="2"/>
        <v>0</v>
      </c>
    </row>
    <row r="147" spans="1:8" x14ac:dyDescent="0.25">
      <c r="A147" s="107"/>
      <c r="B147" s="116"/>
      <c r="C147" s="117" t="s">
        <v>228</v>
      </c>
      <c r="D147" s="118" t="s">
        <v>237</v>
      </c>
      <c r="E147" s="100">
        <v>90769.15</v>
      </c>
      <c r="F147" s="100"/>
      <c r="G147" s="100"/>
      <c r="H147" s="100">
        <f t="shared" si="2"/>
        <v>90769.15</v>
      </c>
    </row>
    <row r="148" spans="1:8" x14ac:dyDescent="0.25">
      <c r="A148" s="107"/>
      <c r="B148" s="116"/>
      <c r="C148" s="117"/>
      <c r="D148" s="118"/>
      <c r="E148" s="100"/>
      <c r="F148" s="100"/>
      <c r="G148" s="100"/>
      <c r="H148" s="100">
        <f t="shared" si="2"/>
        <v>0</v>
      </c>
    </row>
    <row r="149" spans="1:8" x14ac:dyDescent="0.25">
      <c r="A149" s="107"/>
      <c r="B149" s="116"/>
      <c r="C149" s="117"/>
      <c r="D149" s="118"/>
      <c r="E149" s="100"/>
      <c r="F149" s="100"/>
      <c r="G149" s="100"/>
      <c r="H149" s="100">
        <f t="shared" si="2"/>
        <v>0</v>
      </c>
    </row>
    <row r="150" spans="1:8" x14ac:dyDescent="0.25">
      <c r="A150" s="101" t="s">
        <v>238</v>
      </c>
      <c r="B150" s="119"/>
      <c r="C150" s="101"/>
      <c r="D150" s="120" t="s">
        <v>239</v>
      </c>
      <c r="E150" s="105">
        <f>+E151+E157</f>
        <v>328958.03999999998</v>
      </c>
      <c r="F150" s="111">
        <f>+F151+F157</f>
        <v>3734858</v>
      </c>
      <c r="G150" s="111">
        <f>+G151+G157</f>
        <v>0</v>
      </c>
      <c r="H150" s="121">
        <f t="shared" si="2"/>
        <v>4063816.04</v>
      </c>
    </row>
    <row r="151" spans="1:8" x14ac:dyDescent="0.25">
      <c r="A151" s="107"/>
      <c r="B151" s="108" t="s">
        <v>240</v>
      </c>
      <c r="C151" s="109"/>
      <c r="D151" s="110" t="s">
        <v>241</v>
      </c>
      <c r="E151" s="111">
        <f>SUM(E152:E155)</f>
        <v>51000</v>
      </c>
      <c r="F151" s="111"/>
      <c r="G151" s="111"/>
      <c r="H151" s="112">
        <f t="shared" si="2"/>
        <v>51000</v>
      </c>
    </row>
    <row r="152" spans="1:8" x14ac:dyDescent="0.25">
      <c r="A152" s="107"/>
      <c r="B152" s="116"/>
      <c r="C152" s="117" t="s">
        <v>242</v>
      </c>
      <c r="D152" s="118" t="s">
        <v>246</v>
      </c>
      <c r="E152" s="100"/>
      <c r="F152" s="100"/>
      <c r="G152" s="100"/>
      <c r="H152" s="100">
        <f t="shared" si="2"/>
        <v>0</v>
      </c>
    </row>
    <row r="153" spans="1:8" x14ac:dyDescent="0.25">
      <c r="A153" s="107"/>
      <c r="B153" s="116"/>
      <c r="C153" s="117" t="s">
        <v>243</v>
      </c>
      <c r="D153" s="118" t="s">
        <v>247</v>
      </c>
      <c r="E153" s="100"/>
      <c r="F153" s="100"/>
      <c r="G153" s="100"/>
      <c r="H153" s="100">
        <f t="shared" si="2"/>
        <v>0</v>
      </c>
    </row>
    <row r="154" spans="1:8" x14ac:dyDescent="0.25">
      <c r="A154" s="107"/>
      <c r="B154" s="116"/>
      <c r="C154" s="117" t="s">
        <v>244</v>
      </c>
      <c r="D154" s="118" t="s">
        <v>248</v>
      </c>
      <c r="E154" s="100">
        <v>51000</v>
      </c>
      <c r="F154" s="100"/>
      <c r="G154" s="100"/>
      <c r="H154" s="100">
        <f t="shared" si="2"/>
        <v>51000</v>
      </c>
    </row>
    <row r="155" spans="1:8" x14ac:dyDescent="0.25">
      <c r="A155" s="107"/>
      <c r="B155" s="116"/>
      <c r="C155" s="117" t="s">
        <v>245</v>
      </c>
      <c r="D155" s="118" t="s">
        <v>249</v>
      </c>
      <c r="E155" s="100"/>
      <c r="F155" s="100"/>
      <c r="G155" s="100"/>
      <c r="H155" s="100">
        <f t="shared" si="2"/>
        <v>0</v>
      </c>
    </row>
    <row r="156" spans="1:8" x14ac:dyDescent="0.25">
      <c r="A156" s="107"/>
      <c r="B156" s="116"/>
      <c r="C156" s="117"/>
      <c r="D156" s="118"/>
      <c r="E156" s="100"/>
      <c r="F156" s="100"/>
      <c r="G156" s="100"/>
      <c r="H156" s="100">
        <f t="shared" si="2"/>
        <v>0</v>
      </c>
    </row>
    <row r="157" spans="1:8" x14ac:dyDescent="0.25">
      <c r="A157" s="107"/>
      <c r="B157" s="108" t="s">
        <v>250</v>
      </c>
      <c r="C157" s="109"/>
      <c r="D157" s="110" t="s">
        <v>251</v>
      </c>
      <c r="E157" s="111">
        <f>SUM(E158:E162)</f>
        <v>277958.03999999998</v>
      </c>
      <c r="F157" s="111">
        <f>SUM(F158:F162)</f>
        <v>3734858</v>
      </c>
      <c r="G157" s="111">
        <f>SUM(G158:G162)</f>
        <v>0</v>
      </c>
      <c r="H157" s="112">
        <f t="shared" si="2"/>
        <v>4012816.04</v>
      </c>
    </row>
    <row r="158" spans="1:8" x14ac:dyDescent="0.25">
      <c r="A158" s="107"/>
      <c r="B158" s="116"/>
      <c r="C158" s="117" t="s">
        <v>252</v>
      </c>
      <c r="D158" s="118" t="s">
        <v>319</v>
      </c>
      <c r="E158" s="100"/>
      <c r="F158" s="100"/>
      <c r="G158" s="100"/>
      <c r="H158" s="100">
        <f t="shared" si="2"/>
        <v>0</v>
      </c>
    </row>
    <row r="159" spans="1:8" x14ac:dyDescent="0.25">
      <c r="A159" s="107"/>
      <c r="B159" s="116"/>
      <c r="C159" s="117" t="s">
        <v>253</v>
      </c>
      <c r="D159" s="118" t="s">
        <v>259</v>
      </c>
      <c r="E159" s="100"/>
      <c r="F159" s="100"/>
      <c r="G159" s="100"/>
      <c r="H159" s="100">
        <f t="shared" si="2"/>
        <v>0</v>
      </c>
    </row>
    <row r="160" spans="1:8" x14ac:dyDescent="0.25">
      <c r="A160" s="107"/>
      <c r="B160" s="116"/>
      <c r="C160" s="117" t="s">
        <v>254</v>
      </c>
      <c r="D160" s="118" t="s">
        <v>260</v>
      </c>
      <c r="E160" s="100">
        <v>277958.03999999998</v>
      </c>
      <c r="F160" s="100">
        <v>3734858</v>
      </c>
      <c r="G160" s="100"/>
      <c r="H160" s="100">
        <f t="shared" si="2"/>
        <v>4012816.04</v>
      </c>
    </row>
    <row r="161" spans="1:8" x14ac:dyDescent="0.25">
      <c r="A161" s="107"/>
      <c r="B161" s="116"/>
      <c r="C161" s="117" t="s">
        <v>255</v>
      </c>
      <c r="D161" s="118" t="s">
        <v>261</v>
      </c>
      <c r="E161" s="100"/>
      <c r="F161" s="100"/>
      <c r="G161" s="100"/>
      <c r="H161" s="100">
        <f t="shared" si="2"/>
        <v>0</v>
      </c>
    </row>
    <row r="162" spans="1:8" x14ac:dyDescent="0.25">
      <c r="A162" s="107"/>
      <c r="B162" s="116"/>
      <c r="C162" s="117" t="s">
        <v>256</v>
      </c>
      <c r="D162" s="118" t="s">
        <v>262</v>
      </c>
      <c r="E162" s="100"/>
      <c r="F162" s="100"/>
      <c r="G162" s="100"/>
      <c r="H162" s="100">
        <f t="shared" si="2"/>
        <v>0</v>
      </c>
    </row>
    <row r="163" spans="1:8" x14ac:dyDescent="0.25">
      <c r="A163" s="107"/>
      <c r="B163" s="116"/>
      <c r="C163" s="117" t="s">
        <v>257</v>
      </c>
      <c r="D163" s="118" t="s">
        <v>263</v>
      </c>
      <c r="E163" s="100"/>
      <c r="F163" s="100"/>
      <c r="G163" s="100"/>
      <c r="H163" s="100">
        <f t="shared" si="2"/>
        <v>0</v>
      </c>
    </row>
    <row r="164" spans="1:8" x14ac:dyDescent="0.25">
      <c r="A164" s="107"/>
      <c r="B164" s="116"/>
      <c r="C164" s="117"/>
      <c r="D164" s="118"/>
      <c r="E164" s="100"/>
      <c r="F164" s="100"/>
      <c r="G164" s="100"/>
      <c r="H164" s="100">
        <f t="shared" si="2"/>
        <v>0</v>
      </c>
    </row>
    <row r="165" spans="1:8" x14ac:dyDescent="0.25">
      <c r="A165" s="101" t="s">
        <v>264</v>
      </c>
      <c r="B165" s="119"/>
      <c r="C165" s="101"/>
      <c r="D165" s="120" t="s">
        <v>265</v>
      </c>
      <c r="E165" s="105">
        <f>+E166+E180</f>
        <v>674716.37</v>
      </c>
      <c r="F165" s="105">
        <f>+F166+F180</f>
        <v>665406.13000000012</v>
      </c>
      <c r="G165" s="105">
        <f>+G166+G180</f>
        <v>0</v>
      </c>
      <c r="H165" s="106">
        <f t="shared" si="2"/>
        <v>1340122.5</v>
      </c>
    </row>
    <row r="166" spans="1:8" x14ac:dyDescent="0.25">
      <c r="A166" s="107"/>
      <c r="B166" s="108" t="s">
        <v>266</v>
      </c>
      <c r="C166" s="109"/>
      <c r="D166" s="110" t="s">
        <v>267</v>
      </c>
      <c r="E166" s="111">
        <f>SUM(E167:E177)</f>
        <v>674716.37</v>
      </c>
      <c r="F166" s="111">
        <f>SUM(F167:F178)</f>
        <v>665406.13000000012</v>
      </c>
      <c r="G166" s="111">
        <f>SUM(G167:G178)</f>
        <v>0</v>
      </c>
      <c r="H166" s="112">
        <f t="shared" si="2"/>
        <v>1340122.5</v>
      </c>
    </row>
    <row r="167" spans="1:8" x14ac:dyDescent="0.25">
      <c r="A167" s="107"/>
      <c r="B167" s="113"/>
      <c r="C167" s="114" t="s">
        <v>268</v>
      </c>
      <c r="D167" s="115" t="s">
        <v>269</v>
      </c>
      <c r="E167" s="100">
        <v>19600</v>
      </c>
      <c r="F167" s="100"/>
      <c r="G167" s="100"/>
      <c r="H167" s="100">
        <f t="shared" si="2"/>
        <v>19600</v>
      </c>
    </row>
    <row r="168" spans="1:8" x14ac:dyDescent="0.25">
      <c r="A168" s="107"/>
      <c r="B168" s="113"/>
      <c r="C168" s="114" t="s">
        <v>270</v>
      </c>
      <c r="D168" s="115" t="s">
        <v>271</v>
      </c>
      <c r="E168" s="100">
        <v>37581.01</v>
      </c>
      <c r="F168" s="100">
        <v>5546</v>
      </c>
      <c r="G168" s="100"/>
      <c r="H168" s="100">
        <f t="shared" si="2"/>
        <v>43127.01</v>
      </c>
    </row>
    <row r="169" spans="1:8" x14ac:dyDescent="0.25">
      <c r="A169" s="107"/>
      <c r="B169" s="113"/>
      <c r="C169" s="114" t="s">
        <v>272</v>
      </c>
      <c r="D169" s="115" t="s">
        <v>273</v>
      </c>
      <c r="E169" s="100"/>
      <c r="F169" s="100"/>
      <c r="G169" s="100"/>
      <c r="H169" s="100">
        <f t="shared" si="2"/>
        <v>0</v>
      </c>
    </row>
    <row r="170" spans="1:8" x14ac:dyDescent="0.25">
      <c r="A170" s="107"/>
      <c r="B170" s="113"/>
      <c r="C170" s="114" t="s">
        <v>274</v>
      </c>
      <c r="D170" s="115" t="s">
        <v>275</v>
      </c>
      <c r="E170" s="100">
        <v>337897.24</v>
      </c>
      <c r="F170" s="100">
        <v>45170.400000000001</v>
      </c>
      <c r="G170" s="100"/>
      <c r="H170" s="100">
        <f t="shared" si="2"/>
        <v>383067.64</v>
      </c>
    </row>
    <row r="171" spans="1:8" x14ac:dyDescent="0.25">
      <c r="A171" s="107"/>
      <c r="B171" s="113"/>
      <c r="C171" s="114" t="s">
        <v>276</v>
      </c>
      <c r="D171" s="115" t="s">
        <v>277</v>
      </c>
      <c r="E171" s="100">
        <v>75284</v>
      </c>
      <c r="F171" s="100"/>
      <c r="G171" s="100"/>
      <c r="H171" s="100">
        <f t="shared" si="2"/>
        <v>75284</v>
      </c>
    </row>
    <row r="172" spans="1:8" x14ac:dyDescent="0.25">
      <c r="A172" s="107"/>
      <c r="B172" s="113"/>
      <c r="C172" s="114" t="s">
        <v>278</v>
      </c>
      <c r="D172" s="115" t="s">
        <v>279</v>
      </c>
      <c r="E172" s="100"/>
      <c r="F172" s="100">
        <v>3360</v>
      </c>
      <c r="G172" s="100"/>
      <c r="H172" s="100">
        <f t="shared" si="2"/>
        <v>3360</v>
      </c>
    </row>
    <row r="173" spans="1:8" x14ac:dyDescent="0.25">
      <c r="A173" s="107"/>
      <c r="B173" s="113"/>
      <c r="C173" s="114" t="s">
        <v>280</v>
      </c>
      <c r="D173" s="115" t="s">
        <v>281</v>
      </c>
      <c r="E173" s="100">
        <v>183114.12</v>
      </c>
      <c r="F173" s="100">
        <v>274576.27</v>
      </c>
      <c r="G173" s="100"/>
      <c r="H173" s="100">
        <f t="shared" si="2"/>
        <v>457690.39</v>
      </c>
    </row>
    <row r="174" spans="1:8" x14ac:dyDescent="0.25">
      <c r="A174" s="107"/>
      <c r="B174" s="113"/>
      <c r="C174" s="114" t="s">
        <v>282</v>
      </c>
      <c r="D174" s="115" t="s">
        <v>283</v>
      </c>
      <c r="E174" s="100"/>
      <c r="F174" s="100"/>
      <c r="G174" s="100"/>
      <c r="H174" s="100">
        <f t="shared" si="2"/>
        <v>0</v>
      </c>
    </row>
    <row r="175" spans="1:8" x14ac:dyDescent="0.25">
      <c r="A175" s="107"/>
      <c r="B175" s="113"/>
      <c r="C175" s="114" t="s">
        <v>284</v>
      </c>
      <c r="D175" s="115" t="s">
        <v>285</v>
      </c>
      <c r="E175" s="100">
        <v>21240</v>
      </c>
      <c r="F175" s="100">
        <v>336753.46</v>
      </c>
      <c r="G175" s="100"/>
      <c r="H175" s="100">
        <f t="shared" si="2"/>
        <v>357993.46</v>
      </c>
    </row>
    <row r="176" spans="1:8" x14ac:dyDescent="0.25">
      <c r="A176" s="107"/>
      <c r="B176" s="113"/>
      <c r="C176" s="114" t="s">
        <v>286</v>
      </c>
      <c r="D176" s="115" t="s">
        <v>287</v>
      </c>
      <c r="E176" s="100"/>
      <c r="F176" s="100"/>
      <c r="G176" s="100"/>
      <c r="H176" s="100">
        <f t="shared" si="2"/>
        <v>0</v>
      </c>
    </row>
    <row r="177" spans="1:8" x14ac:dyDescent="0.25">
      <c r="A177" s="107"/>
      <c r="B177" s="113"/>
      <c r="C177" s="114" t="s">
        <v>288</v>
      </c>
      <c r="D177" s="115" t="s">
        <v>289</v>
      </c>
      <c r="E177" s="100"/>
      <c r="F177" s="100"/>
      <c r="G177" s="100"/>
      <c r="H177" s="100">
        <f t="shared" si="2"/>
        <v>0</v>
      </c>
    </row>
    <row r="178" spans="1:8" x14ac:dyDescent="0.25">
      <c r="A178" s="107"/>
      <c r="B178" s="113"/>
      <c r="C178" s="114" t="s">
        <v>290</v>
      </c>
      <c r="D178" s="115" t="s">
        <v>291</v>
      </c>
      <c r="E178" s="115"/>
      <c r="F178" s="115"/>
      <c r="G178" s="115"/>
      <c r="H178" s="115">
        <f t="shared" si="2"/>
        <v>0</v>
      </c>
    </row>
    <row r="179" spans="1:8" x14ac:dyDescent="0.25">
      <c r="A179" s="107"/>
      <c r="B179" s="113"/>
      <c r="C179" s="122"/>
      <c r="D179" s="123"/>
      <c r="E179" s="123"/>
      <c r="F179" s="123"/>
      <c r="G179" s="123"/>
      <c r="H179" s="123">
        <f t="shared" si="2"/>
        <v>0</v>
      </c>
    </row>
    <row r="180" spans="1:8" x14ac:dyDescent="0.25">
      <c r="A180" s="107"/>
      <c r="B180" s="108" t="s">
        <v>292</v>
      </c>
      <c r="C180" s="109"/>
      <c r="D180" s="110" t="s">
        <v>293</v>
      </c>
      <c r="E180" s="123"/>
      <c r="F180" s="124">
        <f>+F181</f>
        <v>0</v>
      </c>
      <c r="G180" s="124">
        <f>+G181</f>
        <v>0</v>
      </c>
      <c r="H180" s="125">
        <f t="shared" si="2"/>
        <v>0</v>
      </c>
    </row>
    <row r="181" spans="1:8" x14ac:dyDescent="0.25">
      <c r="A181" s="107"/>
      <c r="B181" s="113"/>
      <c r="C181" s="122" t="s">
        <v>294</v>
      </c>
      <c r="D181" s="123" t="s">
        <v>295</v>
      </c>
      <c r="E181" s="123"/>
      <c r="F181" s="123"/>
      <c r="G181" s="123"/>
      <c r="H181" s="123">
        <f t="shared" si="2"/>
        <v>0</v>
      </c>
    </row>
    <row r="182" spans="1:8" x14ac:dyDescent="0.25">
      <c r="A182" s="107"/>
      <c r="B182" s="113"/>
      <c r="C182" s="122"/>
      <c r="D182" s="123"/>
      <c r="E182" s="123"/>
      <c r="F182" s="123"/>
      <c r="G182" s="123"/>
      <c r="H182" s="123">
        <f t="shared" si="2"/>
        <v>0</v>
      </c>
    </row>
    <row r="183" spans="1:8" ht="15.75" thickBot="1" x14ac:dyDescent="0.3">
      <c r="A183" s="107"/>
      <c r="B183" s="113"/>
      <c r="C183" s="122"/>
      <c r="D183" s="118" t="s">
        <v>296</v>
      </c>
      <c r="E183" s="126">
        <f>+E165+E150+E99+E44+E16</f>
        <v>37180124.409999996</v>
      </c>
      <c r="F183" s="126">
        <f>+F165+F150+F99+F44+F16</f>
        <v>11704298.629999999</v>
      </c>
      <c r="G183" s="126">
        <f>+G165+G150+G99+G44+G16</f>
        <v>35774833</v>
      </c>
      <c r="H183" s="126">
        <f t="shared" si="2"/>
        <v>84659256.039999992</v>
      </c>
    </row>
    <row r="184" spans="1:8" ht="15.75" thickTop="1" x14ac:dyDescent="0.25">
      <c r="A184" s="127"/>
      <c r="B184" s="128"/>
      <c r="C184" s="129"/>
      <c r="D184" s="130"/>
      <c r="E184" s="131"/>
      <c r="F184" s="131"/>
      <c r="G184" s="131"/>
      <c r="H184" s="131"/>
    </row>
    <row r="185" spans="1:8" ht="15.75" thickBot="1" x14ac:dyDescent="0.3"/>
    <row r="186" spans="1:8" ht="24.75" thickTop="1" thickBot="1" x14ac:dyDescent="0.4">
      <c r="D186" s="68" t="s">
        <v>312</v>
      </c>
      <c r="E186" s="69"/>
      <c r="F186" s="69"/>
      <c r="G186" s="69"/>
      <c r="H186" s="70">
        <f>+H13-H183</f>
        <v>495114093.09000003</v>
      </c>
    </row>
    <row r="187" spans="1:8" ht="15.75" thickTop="1" x14ac:dyDescent="0.25"/>
    <row r="189" spans="1:8" x14ac:dyDescent="0.25">
      <c r="H189" s="45"/>
    </row>
    <row r="191" spans="1:8" x14ac:dyDescent="0.25">
      <c r="H191" s="45"/>
    </row>
  </sheetData>
  <mergeCells count="13">
    <mergeCell ref="A6:H6"/>
    <mergeCell ref="A8:A9"/>
    <mergeCell ref="B8:B9"/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</mergeCells>
  <printOptions horizontalCentered="1"/>
  <pageMargins left="0.25" right="0.25" top="0.75" bottom="0.75" header="0.3" footer="0.3"/>
  <pageSetup scale="72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enero</vt:lpstr>
      <vt:lpstr>FEBRER0</vt:lpstr>
      <vt:lpstr>MARZO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2013-07-06T17:53:57Z</cp:lastPrinted>
  <dcterms:created xsi:type="dcterms:W3CDTF">2013-02-21T15:56:12Z</dcterms:created>
  <dcterms:modified xsi:type="dcterms:W3CDTF">2019-03-29T14:42:32Z</dcterms:modified>
</cp:coreProperties>
</file>