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595" windowHeight="8700"/>
  </bookViews>
  <sheets>
    <sheet name="Detallado" sheetId="4" r:id="rId1"/>
  </sheets>
  <definedNames>
    <definedName name="_xlnm.Print_Area" localSheetId="0">Detallado!$A$1:$I$184</definedName>
    <definedName name="_xlnm.Print_Titles" localSheetId="0">Detallado!$11:$17</definedName>
  </definedNames>
  <calcPr calcId="145621"/>
</workbook>
</file>

<file path=xl/calcChain.xml><?xml version="1.0" encoding="utf-8"?>
<calcChain xmlns="http://schemas.openxmlformats.org/spreadsheetml/2006/main">
  <c r="H17" i="4" l="1"/>
  <c r="H18" i="4" s="1"/>
  <c r="I26" i="4" l="1"/>
  <c r="I103" i="4"/>
  <c r="G36" i="4"/>
  <c r="G25" i="4"/>
  <c r="H149" i="4"/>
  <c r="G149" i="4"/>
  <c r="G143" i="4"/>
  <c r="G130" i="4"/>
  <c r="G123" i="4"/>
  <c r="G113" i="4"/>
  <c r="G107" i="4"/>
  <c r="G102" i="4"/>
  <c r="G163" i="4"/>
  <c r="H130" i="4"/>
  <c r="H143" i="4"/>
  <c r="F143" i="4"/>
  <c r="G158" i="4"/>
  <c r="G157" i="4" s="1"/>
  <c r="H158" i="4"/>
  <c r="H157" i="4" s="1"/>
  <c r="F158" i="4"/>
  <c r="F157" i="4" s="1"/>
  <c r="H163" i="4"/>
  <c r="H162" i="4" s="1"/>
  <c r="F163" i="4"/>
  <c r="F162" i="4" s="1"/>
  <c r="F149" i="4"/>
  <c r="F130" i="4"/>
  <c r="F123" i="4"/>
  <c r="G120" i="4"/>
  <c r="H120" i="4"/>
  <c r="F120" i="4"/>
  <c r="H123" i="4"/>
  <c r="H113" i="4"/>
  <c r="F113" i="4"/>
  <c r="H107" i="4"/>
  <c r="F107" i="4"/>
  <c r="H102" i="4"/>
  <c r="F102" i="4"/>
  <c r="G96" i="4"/>
  <c r="F96" i="4"/>
  <c r="H96" i="4"/>
  <c r="F79" i="4"/>
  <c r="G88" i="4"/>
  <c r="H88" i="4"/>
  <c r="F88" i="4"/>
  <c r="G84" i="4"/>
  <c r="H84" i="4"/>
  <c r="F84" i="4"/>
  <c r="G79" i="4"/>
  <c r="H79" i="4"/>
  <c r="G73" i="4"/>
  <c r="H73" i="4"/>
  <c r="F73" i="4"/>
  <c r="H68" i="4"/>
  <c r="G68" i="4"/>
  <c r="F68" i="4"/>
  <c r="G65" i="4"/>
  <c r="H65" i="4"/>
  <c r="F65" i="4"/>
  <c r="G61" i="4"/>
  <c r="H61" i="4"/>
  <c r="F61" i="4"/>
  <c r="G53" i="4"/>
  <c r="H53" i="4"/>
  <c r="F53" i="4"/>
  <c r="F52" i="4" s="1"/>
  <c r="F47" i="4"/>
  <c r="G47" i="4"/>
  <c r="H47" i="4"/>
  <c r="G40" i="4"/>
  <c r="H40" i="4"/>
  <c r="F40" i="4"/>
  <c r="H36" i="4"/>
  <c r="F36" i="4"/>
  <c r="G33" i="4"/>
  <c r="H33" i="4"/>
  <c r="F33" i="4"/>
  <c r="F28" i="4"/>
  <c r="G28" i="4"/>
  <c r="H28" i="4"/>
  <c r="I31" i="4"/>
  <c r="I32" i="4"/>
  <c r="F25" i="4"/>
  <c r="H25" i="4"/>
  <c r="H24" i="4" s="1"/>
  <c r="I27" i="4"/>
  <c r="I29" i="4"/>
  <c r="I30" i="4"/>
  <c r="I34" i="4"/>
  <c r="I35" i="4"/>
  <c r="I37" i="4"/>
  <c r="I38" i="4"/>
  <c r="I39" i="4"/>
  <c r="I41" i="4"/>
  <c r="I42" i="4"/>
  <c r="I43" i="4"/>
  <c r="I44" i="4"/>
  <c r="I45" i="4"/>
  <c r="I46" i="4"/>
  <c r="I48" i="4"/>
  <c r="I49" i="4"/>
  <c r="I50" i="4"/>
  <c r="I51" i="4"/>
  <c r="I54" i="4"/>
  <c r="I55" i="4"/>
  <c r="I56" i="4"/>
  <c r="I57" i="4"/>
  <c r="I58" i="4"/>
  <c r="I59" i="4"/>
  <c r="I60" i="4"/>
  <c r="I62" i="4"/>
  <c r="I63" i="4"/>
  <c r="I64" i="4"/>
  <c r="I66" i="4"/>
  <c r="I65" i="4" s="1"/>
  <c r="I67" i="4"/>
  <c r="I69" i="4"/>
  <c r="I70" i="4"/>
  <c r="I71" i="4"/>
  <c r="I72" i="4"/>
  <c r="I74" i="4"/>
  <c r="I75" i="4"/>
  <c r="I76" i="4"/>
  <c r="I77" i="4"/>
  <c r="I78" i="4"/>
  <c r="I80" i="4"/>
  <c r="I81" i="4"/>
  <c r="I82" i="4"/>
  <c r="I79" i="4" s="1"/>
  <c r="I83" i="4"/>
  <c r="I85" i="4"/>
  <c r="I86" i="4"/>
  <c r="I87" i="4"/>
  <c r="I89" i="4"/>
  <c r="I90" i="4"/>
  <c r="I91" i="4"/>
  <c r="I92" i="4"/>
  <c r="I93" i="4"/>
  <c r="I94" i="4"/>
  <c r="I95" i="4"/>
  <c r="I97" i="4"/>
  <c r="I98" i="4"/>
  <c r="I99" i="4"/>
  <c r="I100" i="4"/>
  <c r="I104" i="4"/>
  <c r="I105" i="4"/>
  <c r="I106" i="4"/>
  <c r="I108" i="4"/>
  <c r="I109" i="4"/>
  <c r="I110" i="4"/>
  <c r="I111" i="4"/>
  <c r="I112" i="4"/>
  <c r="I114" i="4"/>
  <c r="I115" i="4"/>
  <c r="I116" i="4"/>
  <c r="I117" i="4"/>
  <c r="I118" i="4"/>
  <c r="I119" i="4"/>
  <c r="I121" i="4"/>
  <c r="I122" i="4"/>
  <c r="I124" i="4"/>
  <c r="I125" i="4"/>
  <c r="I126" i="4"/>
  <c r="I127" i="4"/>
  <c r="I128" i="4"/>
  <c r="I129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4" i="4"/>
  <c r="I145" i="4"/>
  <c r="I146" i="4"/>
  <c r="I147" i="4"/>
  <c r="I148" i="4"/>
  <c r="I150" i="4"/>
  <c r="I151" i="4"/>
  <c r="I152" i="4"/>
  <c r="I153" i="4"/>
  <c r="I154" i="4"/>
  <c r="I155" i="4"/>
  <c r="I156" i="4"/>
  <c r="I159" i="4"/>
  <c r="I160" i="4"/>
  <c r="I161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25" i="4"/>
  <c r="C158" i="4"/>
  <c r="C157" i="4" s="1"/>
  <c r="C163" i="4"/>
  <c r="C149" i="4"/>
  <c r="C102" i="4"/>
  <c r="C88" i="4"/>
  <c r="C53" i="4"/>
  <c r="E25" i="4"/>
  <c r="E24" i="4" s="1"/>
  <c r="D47" i="4"/>
  <c r="D36" i="4"/>
  <c r="C79" i="4"/>
  <c r="C96" i="4"/>
  <c r="C174" i="4"/>
  <c r="C171" i="4"/>
  <c r="C168" i="4"/>
  <c r="C123" i="4"/>
  <c r="C130" i="4"/>
  <c r="C143" i="4"/>
  <c r="I143" i="4" l="1"/>
  <c r="I102" i="4"/>
  <c r="I84" i="4"/>
  <c r="I28" i="4"/>
  <c r="G52" i="4"/>
  <c r="F24" i="4"/>
  <c r="H52" i="4"/>
  <c r="I52" i="4" s="1"/>
  <c r="I163" i="4"/>
  <c r="I162" i="4" s="1"/>
  <c r="I149" i="4"/>
  <c r="I130" i="4"/>
  <c r="I107" i="4"/>
  <c r="I73" i="4"/>
  <c r="I68" i="4"/>
  <c r="I53" i="4"/>
  <c r="I47" i="4"/>
  <c r="G24" i="4"/>
  <c r="I123" i="4"/>
  <c r="I113" i="4"/>
  <c r="I88" i="4"/>
  <c r="I61" i="4"/>
  <c r="I24" i="4"/>
  <c r="I158" i="4"/>
  <c r="I157" i="4" s="1"/>
  <c r="I96" i="4"/>
  <c r="I33" i="4"/>
  <c r="G162" i="4"/>
  <c r="G101" i="4"/>
  <c r="F101" i="4"/>
  <c r="F179" i="4" s="1"/>
  <c r="H101" i="4"/>
  <c r="I120" i="4"/>
  <c r="I36" i="4"/>
  <c r="I40" i="4"/>
  <c r="C162" i="4"/>
  <c r="D24" i="4"/>
  <c r="C113" i="4"/>
  <c r="C84" i="4"/>
  <c r="C73" i="4"/>
  <c r="C68" i="4"/>
  <c r="C47" i="4"/>
  <c r="C28" i="4"/>
  <c r="C36" i="4"/>
  <c r="C40" i="4"/>
  <c r="C33" i="4"/>
  <c r="C120" i="4"/>
  <c r="C107" i="4"/>
  <c r="C65" i="4"/>
  <c r="C61" i="4"/>
  <c r="C25" i="4"/>
  <c r="H179" i="4" l="1"/>
  <c r="I101" i="4"/>
  <c r="C101" i="4"/>
  <c r="G179" i="4"/>
  <c r="C52" i="4"/>
  <c r="C24" i="4"/>
  <c r="I179" i="4" l="1"/>
  <c r="C179" i="4"/>
  <c r="I182" i="4" l="1"/>
  <c r="H182" i="4"/>
</calcChain>
</file>

<file path=xl/sharedStrings.xml><?xml version="1.0" encoding="utf-8"?>
<sst xmlns="http://schemas.openxmlformats.org/spreadsheetml/2006/main" count="265" uniqueCount="263">
  <si>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</si>
  <si>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</si>
  <si>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</si>
  <si>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</si>
  <si>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</si>
  <si>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</si>
  <si>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</si>
  <si>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</si>
  <si>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 xml:space="preserve">Viaticos </t>
  </si>
  <si>
    <t>Viaticos dentro del pais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</si>
  <si>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</si>
  <si>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</si>
  <si>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</si>
  <si>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</si>
  <si>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</si>
  <si>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</si>
  <si>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</si>
  <si>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</si>
  <si>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</si>
  <si>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</si>
  <si>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</si>
  <si>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</si>
  <si>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</si>
  <si>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</si>
  <si>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</si>
  <si>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</si>
  <si>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</si>
  <si>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</si>
  <si>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</si>
  <si>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</si>
  <si>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</si>
  <si>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</si>
  <si>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</si>
  <si>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</si>
  <si>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>Productos de Cuero, Caucho y Plasticos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</si>
  <si>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</si>
  <si>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</si>
  <si>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</si>
  <si>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</si>
  <si>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</si>
  <si>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 xml:space="preserve">Productos de Minerales Metalicos y No Metalicos </t>
  </si>
  <si>
    <t xml:space="preserve">Productos Electricos y Afines </t>
  </si>
  <si>
    <t>Maquinaria y Equipo</t>
  </si>
  <si>
    <t>Programas de Computación</t>
  </si>
  <si>
    <t xml:space="preserve">Total General </t>
  </si>
  <si>
    <t xml:space="preserve">Objeto/Cta/Sub-Cuenta </t>
  </si>
  <si>
    <t xml:space="preserve">Presupuesto Original </t>
  </si>
  <si>
    <t xml:space="preserve">Aumento </t>
  </si>
  <si>
    <t xml:space="preserve">Disminuciones </t>
  </si>
  <si>
    <t>Modificaciones Presupuestarias</t>
  </si>
  <si>
    <t>2.1.1.1</t>
  </si>
  <si>
    <t xml:space="preserve">Remuneracion al personal fijo </t>
  </si>
  <si>
    <t>2.1.1.2</t>
  </si>
  <si>
    <t xml:space="preserve">Remuneraciones al personal con caracter transitorio 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</si>
  <si>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</si>
  <si>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</si>
  <si>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</si>
  <si>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</si>
  <si>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</si>
  <si>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</si>
  <si>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</si>
  <si>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</si>
  <si>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</si>
  <si>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</si>
  <si>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</si>
  <si>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</si>
  <si>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</si>
  <si>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</si>
  <si>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</si>
  <si>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</si>
  <si>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</si>
  <si>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</si>
  <si>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</si>
  <si>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</si>
  <si>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</si>
  <si>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</si>
  <si>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</si>
  <si>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</si>
  <si>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</si>
  <si>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</si>
  <si>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</si>
  <si>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</si>
  <si>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</si>
  <si>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</si>
  <si>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</si>
  <si>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</si>
  <si>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</si>
  <si>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</si>
  <si>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</si>
  <si>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</si>
  <si>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</si>
  <si>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</si>
  <si>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>2.2.1.6.06</t>
  </si>
  <si>
    <t xml:space="preserve">Telefono  Local </t>
  </si>
  <si>
    <t xml:space="preserve">Telefax y Correos </t>
  </si>
  <si>
    <t xml:space="preserve">Servicios de Internet y  Television por cable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</si>
  <si>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</si>
  <si>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</si>
  <si>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</si>
  <si>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</si>
  <si>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</si>
  <si>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</si>
  <si>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2.2.3.1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</si>
  <si>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</si>
  <si>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</si>
  <si>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</si>
  <si>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</si>
  <si>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</si>
  <si>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</si>
  <si>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</si>
  <si>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>2.2.5.1</t>
  </si>
  <si>
    <t>2.2.5.3</t>
  </si>
  <si>
    <t>2.2.5.4</t>
  </si>
  <si>
    <t>2.2.5.8</t>
  </si>
  <si>
    <t xml:space="preserve">Alquileres y rentas de edificios y Locales </t>
  </si>
  <si>
    <t xml:space="preserve">Alquileres de Maquinarias y Equipos </t>
  </si>
  <si>
    <t>Alquileres de Equipos de Transportel , Tracción y Elev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</si>
  <si>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</si>
  <si>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</si>
  <si>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</si>
  <si>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</si>
  <si>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</si>
  <si>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</si>
  <si>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</si>
  <si>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</si>
  <si>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</si>
  <si>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</si>
  <si>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</si>
  <si>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</si>
  <si>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</si>
  <si>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</si>
  <si>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</si>
  <si>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</si>
  <si>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</si>
  <si>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</si>
  <si>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</si>
  <si>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Fumigacion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</si>
  <si>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</si>
  <si>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</si>
  <si>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</si>
  <si>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</si>
  <si>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</si>
  <si>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</si>
  <si>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</si>
  <si>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</si>
  <si>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</si>
  <si>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</si>
  <si>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</si>
  <si>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</si>
  <si>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</si>
  <si>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2.3.1.3</t>
  </si>
  <si>
    <t>2.3.1.4</t>
  </si>
  <si>
    <t>2.3.2</t>
  </si>
  <si>
    <t>2.3.2.1</t>
  </si>
  <si>
    <t>2.3.2.2</t>
  </si>
  <si>
    <t>2.3.2.3</t>
  </si>
  <si>
    <t>2.3.3</t>
  </si>
  <si>
    <t>2.3.3.1</t>
  </si>
  <si>
    <t>2.3.3.2</t>
  </si>
  <si>
    <t>2.3.3.3</t>
  </si>
  <si>
    <t>2.3.3.4</t>
  </si>
  <si>
    <t>2.3.3.5</t>
  </si>
  <si>
    <t>2.3.4</t>
  </si>
  <si>
    <t xml:space="preserve">Productos Farmaceuticos  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</si>
  <si>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</si>
  <si>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</si>
  <si>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</si>
  <si>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</si>
  <si>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</si>
  <si>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</si>
  <si>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</si>
  <si>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</si>
  <si>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</si>
  <si>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</si>
  <si>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2.3.6.1.02</t>
  </si>
  <si>
    <t>2.3.6.1.04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</si>
  <si>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</si>
  <si>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</si>
  <si>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</si>
  <si>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</si>
  <si>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</si>
  <si>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</si>
  <si>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</si>
  <si>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</si>
  <si>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</si>
  <si>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</si>
  <si>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</si>
  <si>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</si>
  <si>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</si>
  <si>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</si>
  <si>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</si>
  <si>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</si>
  <si>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Minerales metaliferos </t>
  </si>
  <si>
    <t xml:space="preserve">Piedra, Arcilla y Arena </t>
  </si>
  <si>
    <t xml:space="preserve">Otros Minerales </t>
  </si>
  <si>
    <t>2.3.7</t>
  </si>
  <si>
    <t xml:space="preserve">Combustibles, Lubricantes, Productos quimicos y Conexos </t>
  </si>
  <si>
    <t>2.3.7.1.05</t>
  </si>
  <si>
    <t>2.3.7.1.02</t>
  </si>
  <si>
    <t>2.3.7.1.01</t>
  </si>
  <si>
    <t>2.3.7.1.06</t>
  </si>
  <si>
    <t xml:space="preserve">Gasolina </t>
  </si>
  <si>
    <t>Gas-oil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</si>
  <si>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</si>
  <si>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</si>
  <si>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</si>
  <si>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</si>
  <si>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</si>
  <si>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</si>
  <si>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</si>
  <si>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</si>
  <si>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</si>
  <si>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</si>
  <si>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Utiles de escritorio, oficina, informatica y de enseñanza </t>
  </si>
  <si>
    <t xml:space="preserve">Utiles menores medicos quirurgicos </t>
  </si>
  <si>
    <t xml:space="preserve">Utiles de cocina y comedor </t>
  </si>
  <si>
    <t>Proudustos y Utiles variso  N. I . P.</t>
  </si>
  <si>
    <t xml:space="preserve">Bienes Muebles e Inmuebles e Intangibles </t>
  </si>
  <si>
    <t>2.6.1</t>
  </si>
  <si>
    <t>2.6.1.1</t>
  </si>
  <si>
    <t>2.6.1.3</t>
  </si>
  <si>
    <t xml:space="preserve">Muebles de Oficina y Estanteria </t>
  </si>
  <si>
    <t xml:space="preserve">Metales y Piedras preciosas </t>
  </si>
  <si>
    <t>2.6.4</t>
  </si>
  <si>
    <t xml:space="preserve">Vehiculos  y Equipo  de Transporte, Traccion y Elevacion </t>
  </si>
  <si>
    <t>2.6.4.1</t>
  </si>
  <si>
    <t>Automoviles y Camiones</t>
  </si>
  <si>
    <t>2.6.5</t>
  </si>
  <si>
    <t xml:space="preserve">Maquinaria, Otros Equipos  y Herramientas </t>
  </si>
  <si>
    <t>2.6.5.8</t>
  </si>
  <si>
    <t xml:space="preserve">Otros Equipos </t>
  </si>
  <si>
    <t>2.6.8</t>
  </si>
  <si>
    <t xml:space="preserve">Bienes Intangibles </t>
  </si>
  <si>
    <t>2.6.8.3.1</t>
  </si>
  <si>
    <t>2.3.8.3.2</t>
  </si>
  <si>
    <t xml:space="preserve">Base de Datos </t>
  </si>
  <si>
    <t xml:space="preserve">Agua </t>
  </si>
  <si>
    <t xml:space="preserve">Desechos Solidos </t>
  </si>
  <si>
    <t>2.6.1.4</t>
  </si>
  <si>
    <t xml:space="preserve">Equipos de Computos </t>
  </si>
  <si>
    <t>2.1.2.2.06</t>
  </si>
  <si>
    <t xml:space="preserve">Compensación por Resultados </t>
  </si>
  <si>
    <t>4</t>
  </si>
  <si>
    <t>Transferencias Corrientes</t>
  </si>
  <si>
    <t>2.4.4.</t>
  </si>
  <si>
    <t xml:space="preserve">Transferencias Corrientes  a Empresas  Publlicas No Financieras </t>
  </si>
  <si>
    <t>2.4.4.1</t>
  </si>
  <si>
    <t xml:space="preserve">Transferencias corrientes a empresas publicas no financieras nacionales para servicios personales </t>
  </si>
  <si>
    <t>ctc</t>
  </si>
  <si>
    <t>Consolidado</t>
  </si>
  <si>
    <t xml:space="preserve">Progresando </t>
  </si>
  <si>
    <t>VICE-PRESIDENCIA DE LA REPUBLICA DOMINICANA</t>
  </si>
  <si>
    <t>Gabinete de Coodinacion de Politicas Sociales</t>
  </si>
  <si>
    <t>Programa Progresando Con Solidaridad</t>
  </si>
  <si>
    <t>SALDO ANTERIOR</t>
  </si>
  <si>
    <t>TRANSFERENCIA RECIBIDA DE PRESUPUESTO</t>
  </si>
  <si>
    <t>SALDO DISPONIBLE  NOVIEMBRE 2013</t>
  </si>
  <si>
    <t xml:space="preserve">Solidaridad </t>
  </si>
  <si>
    <t>EJECUCION PRESUPUESTARIA ENERO  2014</t>
  </si>
  <si>
    <t>PRESUPUESTO 2014</t>
  </si>
  <si>
    <t>SALDO DISPONIBLE  INICIO ENERO 2014</t>
  </si>
  <si>
    <t xml:space="preserve"> “Año de la Superación del Analfabetismo”</t>
  </si>
  <si>
    <t>Apropiacion pendiente de ejecutar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</si>
</sst>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</font>
    <font>
      <b/>
      <sz val="10"/>
      <color indexed="8"/>
      <name val="Arial Narrow"/>
      <family val="2"/>
    </font>
    <font>
      <b/>
      <sz val="11"/>
      <color indexed="8"/>
      <name val="Calibri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Arial Narrow"/>
      <family val="2"/>
    </font>
    <font>
      <b/>
      <sz val="10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24"/>
      <color theme="1"/>
      <name val="Calibri"/>
      <family val="2"/>
      <scheme val="minor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3" borderId="4" xfId="0" applyNumberFormat="1" applyFont="1" applyFill="1" applyBorder="1" applyAlignment="1">
      <alignment horizontal="center"/>
    </xf>
    <xf numFmtId="0" fontId="2" fillId="3" borderId="4" xfId="0" applyFont="1" applyFill="1" applyBorder="1"/>
    <xf numFmtId="43" fontId="2" fillId="3" borderId="4" xfId="1" applyFont="1" applyFill="1" applyBorder="1"/>
    <xf numFmtId="0" fontId="4" fillId="0" borderId="5" xfId="0" applyNumberFormat="1" applyFont="1" applyBorder="1" applyAlignment="1">
      <alignment horizontal="center"/>
    </xf>
    <xf numFmtId="0" fontId="4" fillId="0" borderId="5" xfId="0" applyFont="1" applyBorder="1"/>
    <xf numFmtId="43" fontId="4" fillId="0" borderId="5" xfId="1" applyFont="1" applyBorder="1"/>
    <xf numFmtId="0" fontId="0" fillId="0" borderId="5" xfId="0" applyNumberForma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4" fillId="0" borderId="6" xfId="0" applyFont="1" applyBorder="1"/>
    <xf numFmtId="43" fontId="4" fillId="0" borderId="6" xfId="1" applyFont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/>
    <xf numFmtId="0" fontId="0" fillId="0" borderId="7" xfId="0" applyNumberFormat="1" applyBorder="1" applyAlignment="1">
      <alignment horizontal="center"/>
    </xf>
    <xf numFmtId="0" fontId="4" fillId="0" borderId="7" xfId="0" applyFont="1" applyBorder="1"/>
    <xf numFmtId="43" fontId="4" fillId="0" borderId="7" xfId="1" applyFont="1" applyBorder="1"/>
    <xf numFmtId="0" fontId="6" fillId="0" borderId="11" xfId="0" applyFont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5" fillId="2" borderId="4" xfId="0" applyFont="1" applyFill="1" applyBorder="1"/>
    <xf numFmtId="43" fontId="5" fillId="2" borderId="4" xfId="1" applyFont="1" applyFill="1" applyBorder="1"/>
    <xf numFmtId="0" fontId="7" fillId="2" borderId="8" xfId="0" applyNumberFormat="1" applyFont="1" applyFill="1" applyBorder="1" applyAlignment="1">
      <alignment horizontal="center"/>
    </xf>
    <xf numFmtId="0" fontId="5" fillId="2" borderId="8" xfId="0" applyFont="1" applyFill="1" applyBorder="1"/>
    <xf numFmtId="43" fontId="5" fillId="2" borderId="8" xfId="1" applyFont="1" applyFill="1" applyBorder="1"/>
    <xf numFmtId="0" fontId="0" fillId="0" borderId="2" xfId="0" applyNumberFormat="1" applyBorder="1"/>
    <xf numFmtId="0" fontId="4" fillId="0" borderId="2" xfId="0" applyFont="1" applyBorder="1"/>
    <xf numFmtId="0" fontId="0" fillId="0" borderId="2" xfId="0" applyBorder="1"/>
    <xf numFmtId="0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3" fillId="4" borderId="4" xfId="0" applyNumberFormat="1" applyFont="1" applyFill="1" applyBorder="1" applyAlignment="1">
      <alignment horizontal="center"/>
    </xf>
    <xf numFmtId="0" fontId="2" fillId="4" borderId="4" xfId="0" applyFont="1" applyFill="1" applyBorder="1"/>
    <xf numFmtId="43" fontId="2" fillId="4" borderId="4" xfId="1" applyFont="1" applyFill="1" applyBorder="1"/>
    <xf numFmtId="0" fontId="8" fillId="4" borderId="4" xfId="0" applyNumberFormat="1" applyFont="1" applyFill="1" applyBorder="1" applyAlignment="1">
      <alignment horizontal="center"/>
    </xf>
    <xf numFmtId="0" fontId="9" fillId="4" borderId="4" xfId="0" applyFont="1" applyFill="1" applyBorder="1"/>
    <xf numFmtId="43" fontId="9" fillId="4" borderId="4" xfId="1" applyFont="1" applyFill="1" applyBorder="1"/>
    <xf numFmtId="43" fontId="5" fillId="2" borderId="12" xfId="1" applyFont="1" applyFill="1" applyBorder="1"/>
    <xf numFmtId="43" fontId="2" fillId="4" borderId="13" xfId="1" applyFont="1" applyFill="1" applyBorder="1"/>
    <xf numFmtId="43" fontId="4" fillId="0" borderId="14" xfId="1" applyFont="1" applyBorder="1"/>
    <xf numFmtId="43" fontId="4" fillId="0" borderId="15" xfId="1" applyFont="1" applyBorder="1"/>
    <xf numFmtId="43" fontId="5" fillId="2" borderId="13" xfId="1" applyFont="1" applyFill="1" applyBorder="1"/>
    <xf numFmtId="43" fontId="2" fillId="3" borderId="13" xfId="1" applyFont="1" applyFill="1" applyBorder="1"/>
    <xf numFmtId="43" fontId="4" fillId="0" borderId="16" xfId="1" applyFont="1" applyBorder="1"/>
    <xf numFmtId="43" fontId="4" fillId="0" borderId="17" xfId="1" applyFont="1" applyBorder="1"/>
    <xf numFmtId="43" fontId="9" fillId="4" borderId="13" xfId="1" applyFont="1" applyFill="1" applyBorder="1"/>
    <xf numFmtId="0" fontId="0" fillId="0" borderId="19" xfId="0" applyBorder="1"/>
    <xf numFmtId="43" fontId="0" fillId="0" borderId="4" xfId="1" applyFont="1" applyBorder="1"/>
    <xf numFmtId="43" fontId="0" fillId="4" borderId="4" xfId="1" applyFont="1" applyFill="1" applyBorder="1"/>
    <xf numFmtId="43" fontId="0" fillId="4" borderId="4" xfId="0" applyNumberFormat="1" applyFill="1" applyBorder="1"/>
    <xf numFmtId="43" fontId="10" fillId="2" borderId="18" xfId="0" applyNumberFormat="1" applyFont="1" applyFill="1" applyBorder="1"/>
    <xf numFmtId="43" fontId="10" fillId="2" borderId="4" xfId="1" applyFont="1" applyFill="1" applyBorder="1"/>
    <xf numFmtId="43" fontId="0" fillId="0" borderId="0" xfId="0" applyNumberFormat="1"/>
    <xf numFmtId="43" fontId="11" fillId="0" borderId="0" xfId="1" applyFont="1"/>
    <xf numFmtId="0" fontId="2" fillId="6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right" vertical="center" wrapText="1"/>
    </xf>
    <xf numFmtId="0" fontId="17" fillId="6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0" fillId="0" borderId="0" xfId="0" applyFill="1"/>
    <xf numFmtId="0" fontId="16" fillId="0" borderId="0" xfId="0" applyFont="1" applyFill="1" applyAlignment="1"/>
    <xf numFmtId="0" fontId="16" fillId="6" borderId="0" xfId="0" applyFont="1" applyFill="1" applyAlignment="1"/>
    <xf numFmtId="43" fontId="9" fillId="6" borderId="0" xfId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5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1" xfId="0" applyBorder="1"/>
    <xf numFmtId="0" fontId="6" fillId="0" borderId="1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695325</xdr:colOff>
      <xdr:row>9</xdr:row>
      <xdr:rowOff>114300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1905000" cy="15525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9525</xdr:colOff>
      <xdr:row>0</xdr:row>
      <xdr:rowOff>57151</xdr:rowOff>
    </xdr:from>
    <xdr:to>
      <xdr:col>8</xdr:col>
      <xdr:colOff>847726</xdr:colOff>
      <xdr:row>9</xdr:row>
      <xdr:rowOff>119676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57151"/>
          <a:ext cx="1695451" cy="1519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P188"/>
  <sheetViews>
    <sheetView showGridLines="0" tabSelected="1" zoomScaleSheetLayoutView="100" workbookViewId="0">
      <selection activeCell="A21" sqref="A21:I21"/>
    </sheetView>
  </sheetViews>
  <sheetFormatPr baseColWidth="10" defaultRowHeight="12.75" x14ac:dyDescent="0.2"/>
  <cols>
    <col min="1" max="1" width="18.140625" customWidth="1"/>
    <col min="2" max="2" width="41.28515625" customWidth="1"/>
    <col min="3" max="3" width="24" hidden="1" customWidth="1"/>
    <col min="4" max="4" width="25.140625" hidden="1" customWidth="1"/>
    <col min="5" max="5" width="25.5703125" hidden="1" customWidth="1"/>
    <col min="6" max="7" width="13.85546875" bestFit="1" customWidth="1"/>
    <col min="8" max="8" width="12.85546875" bestFit="1" customWidth="1"/>
    <col min="9" max="9" width="14.85546875" bestFit="1" customWidth="1"/>
  </cols>
  <sheetData>
    <row r="1" spans="1:16" x14ac:dyDescent="0.2">
      <c r="H1" s="52"/>
    </row>
    <row r="2" spans="1:16" x14ac:dyDescent="0.2">
      <c r="H2" s="52"/>
    </row>
    <row r="3" spans="1:16" x14ac:dyDescent="0.2">
      <c r="H3" s="52"/>
    </row>
    <row r="4" spans="1:16" x14ac:dyDescent="0.2">
      <c r="H4" s="52"/>
    </row>
    <row r="5" spans="1:16" x14ac:dyDescent="0.2">
      <c r="H5" s="52"/>
    </row>
    <row r="6" spans="1:16" x14ac:dyDescent="0.2">
      <c r="H6" s="52"/>
    </row>
    <row r="7" spans="1:16" x14ac:dyDescent="0.2">
      <c r="H7" s="52"/>
    </row>
    <row r="8" spans="1:16" x14ac:dyDescent="0.2">
      <c r="H8" s="52"/>
    </row>
    <row r="9" spans="1:16" x14ac:dyDescent="0.2">
      <c r="H9" s="52"/>
    </row>
    <row r="10" spans="1:16" x14ac:dyDescent="0.2">
      <c r="H10" s="52"/>
    </row>
    <row r="11" spans="1:16" ht="23.25" x14ac:dyDescent="0.35">
      <c r="A11" s="64" t="s">
        <v>251</v>
      </c>
      <c r="B11" s="64"/>
      <c r="C11" s="64"/>
      <c r="D11" s="64"/>
      <c r="E11" s="64"/>
      <c r="F11" s="64"/>
      <c r="G11" s="64"/>
      <c r="H11" s="64"/>
    </row>
    <row r="12" spans="1:16" ht="20.25" x14ac:dyDescent="0.3">
      <c r="A12" s="65" t="s">
        <v>252</v>
      </c>
      <c r="B12" s="65"/>
      <c r="C12" s="65"/>
      <c r="D12" s="65"/>
      <c r="E12" s="65"/>
      <c r="F12" s="65"/>
      <c r="G12" s="65"/>
      <c r="H12" s="65"/>
    </row>
    <row r="13" spans="1:16" ht="22.5" x14ac:dyDescent="0.45">
      <c r="A13" s="66" t="s">
        <v>253</v>
      </c>
      <c r="B13" s="66"/>
      <c r="C13" s="66"/>
      <c r="D13" s="66"/>
      <c r="E13" s="66"/>
      <c r="F13" s="66"/>
      <c r="G13" s="66"/>
      <c r="H13" s="66"/>
    </row>
    <row r="14" spans="1:16" ht="18.75" x14ac:dyDescent="0.2">
      <c r="A14" s="67" t="s">
        <v>261</v>
      </c>
      <c r="B14" s="67"/>
      <c r="C14" s="67"/>
      <c r="D14" s="67"/>
      <c r="E14" s="67"/>
      <c r="F14" s="67"/>
      <c r="G14" s="67"/>
      <c r="H14" s="67"/>
    </row>
    <row r="15" spans="1:16" s="59" customFormat="1" ht="31.5" x14ac:dyDescent="0.5">
      <c r="A15" s="68" t="s">
        <v>258</v>
      </c>
      <c r="B15" s="68"/>
      <c r="C15" s="68"/>
      <c r="D15" s="68"/>
      <c r="E15" s="68"/>
      <c r="F15" s="68"/>
      <c r="G15" s="68"/>
      <c r="H15" s="68"/>
      <c r="I15" s="61"/>
      <c r="J15" s="60"/>
      <c r="K15" s="60"/>
      <c r="L15" s="60"/>
      <c r="M15" s="60"/>
      <c r="N15" s="60"/>
      <c r="O15" s="60"/>
      <c r="P15" s="60"/>
    </row>
    <row r="16" spans="1:16" ht="31.5" customHeight="1" x14ac:dyDescent="0.2">
      <c r="A16" s="53"/>
      <c r="B16" s="54" t="s">
        <v>254</v>
      </c>
      <c r="C16" s="53"/>
      <c r="D16" s="54" t="s">
        <v>254</v>
      </c>
      <c r="E16" s="55"/>
      <c r="F16" s="56"/>
      <c r="G16" s="57"/>
      <c r="H16" s="62">
        <v>0</v>
      </c>
      <c r="I16" s="62"/>
    </row>
    <row r="17" spans="1:9" ht="28.5" customHeight="1" x14ac:dyDescent="0.2">
      <c r="A17" s="53"/>
      <c r="B17" s="54" t="s">
        <v>259</v>
      </c>
      <c r="C17" s="53"/>
      <c r="D17" s="54" t="s">
        <v>255</v>
      </c>
      <c r="E17" s="55"/>
      <c r="F17" s="56"/>
      <c r="G17" s="57"/>
      <c r="H17" s="62">
        <f>476120776+260691360+127860000</f>
        <v>864672136</v>
      </c>
      <c r="I17" s="62"/>
    </row>
    <row r="18" spans="1:9" ht="25.5" x14ac:dyDescent="0.2">
      <c r="A18" s="53"/>
      <c r="B18" s="54" t="s">
        <v>260</v>
      </c>
      <c r="C18" s="53"/>
      <c r="D18" s="54" t="s">
        <v>256</v>
      </c>
      <c r="E18" s="55"/>
      <c r="F18" s="56"/>
      <c r="G18" s="57"/>
      <c r="H18" s="62">
        <f>+H16+H17</f>
        <v>864672136</v>
      </c>
      <c r="I18" s="62"/>
    </row>
    <row r="21" spans="1:9" ht="13.5" thickBot="1" x14ac:dyDescent="0.25">
      <c r="A21" s="74"/>
      <c r="B21" s="75"/>
      <c r="C21" s="75"/>
      <c r="D21" s="75"/>
      <c r="E21" s="75"/>
      <c r="F21" s="75"/>
      <c r="G21" s="75"/>
      <c r="H21" s="75"/>
      <c r="I21" s="75"/>
    </row>
    <row r="22" spans="1:9" ht="21.75" thickTop="1" thickBot="1" x14ac:dyDescent="0.35">
      <c r="A22" s="69" t="s">
        <v>45</v>
      </c>
      <c r="B22" s="69" t="s">
        <v>0</v>
      </c>
      <c r="C22" s="69" t="s">
        <v>46</v>
      </c>
      <c r="D22" s="72" t="s">
        <v>49</v>
      </c>
      <c r="E22" s="73"/>
      <c r="F22" s="76" t="s">
        <v>257</v>
      </c>
      <c r="G22" s="78" t="s">
        <v>250</v>
      </c>
      <c r="H22" s="78" t="s">
        <v>248</v>
      </c>
      <c r="I22" s="80" t="s">
        <v>249</v>
      </c>
    </row>
    <row r="23" spans="1:9" ht="21" thickBot="1" x14ac:dyDescent="0.35">
      <c r="A23" s="70"/>
      <c r="B23" s="71"/>
      <c r="C23" s="70"/>
      <c r="D23" s="18" t="s">
        <v>47</v>
      </c>
      <c r="E23" s="58" t="s">
        <v>48</v>
      </c>
      <c r="F23" s="77"/>
      <c r="G23" s="79"/>
      <c r="H23" s="79"/>
      <c r="I23" s="81"/>
    </row>
    <row r="24" spans="1:9" ht="16.5" thickTop="1" x14ac:dyDescent="0.25">
      <c r="A24" s="22">
        <v>21</v>
      </c>
      <c r="B24" s="23" t="s">
        <v>1</v>
      </c>
      <c r="C24" s="24">
        <f>+C25+C28+C33+C36+C40+C47</f>
        <v>17093890.859999999</v>
      </c>
      <c r="D24" s="24">
        <f>+D25+D28+D33+D36+D40+D40+D47</f>
        <v>0</v>
      </c>
      <c r="E24" s="36">
        <f>+E25</f>
        <v>0</v>
      </c>
      <c r="F24" s="49">
        <f>F25+F28+F40+F47</f>
        <v>20542618.809999999</v>
      </c>
      <c r="G24" s="49">
        <f>G25+G28+G36</f>
        <v>13556417.49</v>
      </c>
      <c r="H24" s="49">
        <f>H25</f>
        <v>1721885.56</v>
      </c>
      <c r="I24" s="49">
        <f>+H24+G24+F24</f>
        <v>35820921.859999999</v>
      </c>
    </row>
    <row r="25" spans="1:9" ht="15" x14ac:dyDescent="0.25">
      <c r="A25" s="30" t="s">
        <v>50</v>
      </c>
      <c r="B25" s="31" t="s">
        <v>51</v>
      </c>
      <c r="C25" s="32">
        <f>+C26</f>
        <v>12000000</v>
      </c>
      <c r="D25" s="32"/>
      <c r="E25" s="37">
        <f>+E26</f>
        <v>0</v>
      </c>
      <c r="F25" s="48">
        <f t="shared" ref="F25" si="0">F26</f>
        <v>17716352.489999998</v>
      </c>
      <c r="G25" s="48">
        <f>G26</f>
        <v>13161094.67</v>
      </c>
      <c r="H25" s="48">
        <f>H26</f>
        <v>1721885.56</v>
      </c>
      <c r="I25" s="48">
        <f>I26</f>
        <v>32599332.719999995</v>
      </c>
    </row>
    <row r="26" spans="1:9" x14ac:dyDescent="0.2">
      <c r="A26" s="4" t="s">
        <v>66</v>
      </c>
      <c r="B26" s="5" t="s">
        <v>2</v>
      </c>
      <c r="C26" s="6">
        <v>12000000</v>
      </c>
      <c r="D26" s="6"/>
      <c r="E26" s="38">
        <v>0</v>
      </c>
      <c r="F26" s="46">
        <v>17716352.489999998</v>
      </c>
      <c r="G26" s="46">
        <v>13161094.67</v>
      </c>
      <c r="H26" s="46">
        <v>1721885.56</v>
      </c>
      <c r="I26" s="46">
        <f>+F26+G26+H26</f>
        <v>32599332.719999995</v>
      </c>
    </row>
    <row r="27" spans="1:9" x14ac:dyDescent="0.2">
      <c r="A27" s="7"/>
      <c r="B27" s="5"/>
      <c r="C27" s="6"/>
      <c r="D27" s="6"/>
      <c r="E27" s="38"/>
      <c r="F27" s="46"/>
      <c r="G27" s="46"/>
      <c r="H27" s="46"/>
      <c r="I27" s="46">
        <f t="shared" ref="I27:I90" si="1">+F27+G27+H27</f>
        <v>0</v>
      </c>
    </row>
    <row r="28" spans="1:9" ht="15" x14ac:dyDescent="0.25">
      <c r="A28" s="30" t="s">
        <v>52</v>
      </c>
      <c r="B28" s="31" t="s">
        <v>53</v>
      </c>
      <c r="C28" s="32">
        <f>SUM(C29:C31)</f>
        <v>0</v>
      </c>
      <c r="D28" s="32"/>
      <c r="E28" s="37"/>
      <c r="F28" s="47">
        <f>SUM(F29:F32)</f>
        <v>93400</v>
      </c>
      <c r="G28" s="47">
        <f t="shared" ref="G28:H28" si="2">SUM(G29:G32)</f>
        <v>275000</v>
      </c>
      <c r="H28" s="47">
        <f t="shared" si="2"/>
        <v>0</v>
      </c>
      <c r="I28" s="47">
        <f>+I29+I31</f>
        <v>368400</v>
      </c>
    </row>
    <row r="29" spans="1:9" x14ac:dyDescent="0.2">
      <c r="A29" s="4" t="s">
        <v>63</v>
      </c>
      <c r="B29" s="5" t="s">
        <v>54</v>
      </c>
      <c r="C29" s="6">
        <v>0</v>
      </c>
      <c r="D29" s="6"/>
      <c r="E29" s="38"/>
      <c r="F29" s="46">
        <v>93400</v>
      </c>
      <c r="G29" s="46"/>
      <c r="H29" s="46"/>
      <c r="I29" s="46">
        <f t="shared" si="1"/>
        <v>93400</v>
      </c>
    </row>
    <row r="30" spans="1:9" x14ac:dyDescent="0.2">
      <c r="A30" s="4" t="s">
        <v>64</v>
      </c>
      <c r="B30" s="5" t="s">
        <v>55</v>
      </c>
      <c r="C30" s="6">
        <v>0</v>
      </c>
      <c r="D30" s="6"/>
      <c r="E30" s="38"/>
      <c r="F30" s="46"/>
      <c r="G30" s="46"/>
      <c r="H30" s="46"/>
      <c r="I30" s="46">
        <f t="shared" si="1"/>
        <v>0</v>
      </c>
    </row>
    <row r="31" spans="1:9" x14ac:dyDescent="0.2">
      <c r="A31" s="29" t="s">
        <v>65</v>
      </c>
      <c r="B31" s="13" t="s">
        <v>56</v>
      </c>
      <c r="C31" s="14">
        <v>0</v>
      </c>
      <c r="D31" s="14"/>
      <c r="E31" s="39"/>
      <c r="F31" s="46"/>
      <c r="G31" s="46">
        <v>275000</v>
      </c>
      <c r="H31" s="46"/>
      <c r="I31" s="46">
        <f t="shared" si="1"/>
        <v>275000</v>
      </c>
    </row>
    <row r="32" spans="1:9" x14ac:dyDescent="0.2">
      <c r="A32" s="29"/>
      <c r="B32" s="13"/>
      <c r="C32" s="14"/>
      <c r="D32" s="14"/>
      <c r="E32" s="39"/>
      <c r="F32" s="46"/>
      <c r="G32" s="46"/>
      <c r="H32" s="46"/>
      <c r="I32" s="46">
        <f t="shared" si="1"/>
        <v>0</v>
      </c>
    </row>
    <row r="33" spans="1:9" ht="15" x14ac:dyDescent="0.25">
      <c r="A33" s="30" t="s">
        <v>57</v>
      </c>
      <c r="B33" s="31" t="s">
        <v>58</v>
      </c>
      <c r="C33" s="32">
        <f>+C34</f>
        <v>1000000</v>
      </c>
      <c r="D33" s="32"/>
      <c r="E33" s="37"/>
      <c r="F33" s="47">
        <f>SUM(F34:F35)</f>
        <v>0</v>
      </c>
      <c r="G33" s="47">
        <f t="shared" ref="G33:H33" si="3">SUM(G34:G35)</f>
        <v>0</v>
      </c>
      <c r="H33" s="47">
        <f t="shared" si="3"/>
        <v>0</v>
      </c>
      <c r="I33" s="47">
        <f>SUM(I34:I35)</f>
        <v>0</v>
      </c>
    </row>
    <row r="34" spans="1:9" x14ac:dyDescent="0.2">
      <c r="A34" s="29" t="s">
        <v>59</v>
      </c>
      <c r="B34" s="13" t="s">
        <v>60</v>
      </c>
      <c r="C34" s="14">
        <v>1000000</v>
      </c>
      <c r="D34" s="14"/>
      <c r="E34" s="39"/>
      <c r="F34" s="46"/>
      <c r="G34" s="46"/>
      <c r="H34" s="46"/>
      <c r="I34" s="46">
        <f t="shared" si="1"/>
        <v>0</v>
      </c>
    </row>
    <row r="35" spans="1:9" x14ac:dyDescent="0.2">
      <c r="A35" s="29"/>
      <c r="B35" s="13"/>
      <c r="C35" s="14"/>
      <c r="D35" s="14"/>
      <c r="E35" s="39"/>
      <c r="F35" s="46"/>
      <c r="G35" s="46"/>
      <c r="H35" s="46"/>
      <c r="I35" s="46">
        <f t="shared" si="1"/>
        <v>0</v>
      </c>
    </row>
    <row r="36" spans="1:9" ht="15" x14ac:dyDescent="0.25">
      <c r="A36" s="30" t="s">
        <v>61</v>
      </c>
      <c r="B36" s="31" t="s">
        <v>62</v>
      </c>
      <c r="C36" s="32">
        <f>SUM(C37:C38)</f>
        <v>33890.86</v>
      </c>
      <c r="D36" s="32">
        <f>+D37+D38</f>
        <v>0</v>
      </c>
      <c r="E36" s="37"/>
      <c r="F36" s="47">
        <f>SUM(F37:F39)</f>
        <v>0</v>
      </c>
      <c r="G36" s="47">
        <f>SUM(G37:G39)</f>
        <v>120322.82</v>
      </c>
      <c r="H36" s="47">
        <f t="shared" ref="H36:I36" si="4">SUM(H37:H39)</f>
        <v>0</v>
      </c>
      <c r="I36" s="47">
        <f t="shared" si="4"/>
        <v>120322.82</v>
      </c>
    </row>
    <row r="37" spans="1:9" x14ac:dyDescent="0.2">
      <c r="A37" s="29" t="s">
        <v>67</v>
      </c>
      <c r="B37" s="13" t="s">
        <v>68</v>
      </c>
      <c r="C37" s="14">
        <v>0</v>
      </c>
      <c r="D37" s="14">
        <v>0</v>
      </c>
      <c r="E37" s="39"/>
      <c r="F37" s="46"/>
      <c r="G37" s="46"/>
      <c r="H37" s="46"/>
      <c r="I37" s="46">
        <f t="shared" si="1"/>
        <v>0</v>
      </c>
    </row>
    <row r="38" spans="1:9" x14ac:dyDescent="0.2">
      <c r="A38" s="29" t="s">
        <v>69</v>
      </c>
      <c r="B38" s="13" t="s">
        <v>70</v>
      </c>
      <c r="C38" s="14">
        <v>33890.86</v>
      </c>
      <c r="D38" s="14">
        <v>0</v>
      </c>
      <c r="E38" s="39"/>
      <c r="F38" s="46"/>
      <c r="G38" s="46">
        <v>120322.82</v>
      </c>
      <c r="H38" s="46"/>
      <c r="I38" s="46">
        <f t="shared" si="1"/>
        <v>120322.82</v>
      </c>
    </row>
    <row r="39" spans="1:9" x14ac:dyDescent="0.2">
      <c r="A39" s="28"/>
      <c r="B39" s="13"/>
      <c r="C39" s="14"/>
      <c r="D39" s="14"/>
      <c r="E39" s="39"/>
      <c r="F39" s="46"/>
      <c r="G39" s="46"/>
      <c r="H39" s="46"/>
      <c r="I39" s="46">
        <f t="shared" si="1"/>
        <v>0</v>
      </c>
    </row>
    <row r="40" spans="1:9" ht="15" x14ac:dyDescent="0.25">
      <c r="A40" s="30" t="s">
        <v>71</v>
      </c>
      <c r="B40" s="31" t="s">
        <v>72</v>
      </c>
      <c r="C40" s="32">
        <f>SUM(C41:C45)</f>
        <v>2200000</v>
      </c>
      <c r="D40" s="32"/>
      <c r="E40" s="37"/>
      <c r="F40" s="47">
        <f t="shared" ref="F40" si="5">SUM(F41:F46)</f>
        <v>41500</v>
      </c>
      <c r="G40" s="47">
        <f>SUM(G41:G46)</f>
        <v>0</v>
      </c>
      <c r="H40" s="47">
        <f>SUM(H41:H46)</f>
        <v>0</v>
      </c>
      <c r="I40" s="47">
        <f>SUM(I41:I46)</f>
        <v>41500</v>
      </c>
    </row>
    <row r="41" spans="1:9" x14ac:dyDescent="0.2">
      <c r="A41" s="4" t="s">
        <v>73</v>
      </c>
      <c r="B41" s="5" t="s">
        <v>75</v>
      </c>
      <c r="C41" s="6">
        <v>0</v>
      </c>
      <c r="D41" s="6"/>
      <c r="E41" s="38"/>
      <c r="F41" s="46"/>
      <c r="G41" s="46"/>
      <c r="H41" s="46"/>
      <c r="I41" s="46">
        <f t="shared" si="1"/>
        <v>0</v>
      </c>
    </row>
    <row r="42" spans="1:9" x14ac:dyDescent="0.2">
      <c r="A42" s="4" t="s">
        <v>74</v>
      </c>
      <c r="B42" s="5" t="s">
        <v>76</v>
      </c>
      <c r="C42" s="6">
        <v>0</v>
      </c>
      <c r="D42" s="6"/>
      <c r="E42" s="38"/>
      <c r="F42" s="46"/>
      <c r="G42" s="46"/>
      <c r="H42" s="46"/>
      <c r="I42" s="46">
        <f t="shared" si="1"/>
        <v>0</v>
      </c>
    </row>
    <row r="43" spans="1:9" x14ac:dyDescent="0.2">
      <c r="A43" s="4" t="s">
        <v>79</v>
      </c>
      <c r="B43" s="5" t="s">
        <v>80</v>
      </c>
      <c r="C43" s="6">
        <v>0</v>
      </c>
      <c r="D43" s="6"/>
      <c r="E43" s="38"/>
      <c r="F43" s="46">
        <v>41500</v>
      </c>
      <c r="G43" s="46"/>
      <c r="H43" s="46"/>
      <c r="I43" s="46">
        <f t="shared" si="1"/>
        <v>41500</v>
      </c>
    </row>
    <row r="44" spans="1:9" x14ac:dyDescent="0.2">
      <c r="A44" s="4" t="s">
        <v>240</v>
      </c>
      <c r="B44" s="5" t="s">
        <v>241</v>
      </c>
      <c r="C44" s="6">
        <v>2200000</v>
      </c>
      <c r="D44" s="6"/>
      <c r="E44" s="38"/>
      <c r="F44" s="46"/>
      <c r="G44" s="46"/>
      <c r="H44" s="46"/>
      <c r="I44" s="46">
        <f t="shared" si="1"/>
        <v>0</v>
      </c>
    </row>
    <row r="45" spans="1:9" x14ac:dyDescent="0.2">
      <c r="A45" s="4" t="s">
        <v>77</v>
      </c>
      <c r="B45" s="5" t="s">
        <v>78</v>
      </c>
      <c r="C45" s="6">
        <v>0</v>
      </c>
      <c r="D45" s="6"/>
      <c r="E45" s="38"/>
      <c r="F45" s="46"/>
      <c r="G45" s="46"/>
      <c r="H45" s="46"/>
      <c r="I45" s="46">
        <f t="shared" si="1"/>
        <v>0</v>
      </c>
    </row>
    <row r="46" spans="1:9" x14ac:dyDescent="0.2">
      <c r="A46" s="7"/>
      <c r="B46" s="5"/>
      <c r="C46" s="6"/>
      <c r="D46" s="6"/>
      <c r="E46" s="38"/>
      <c r="F46" s="46"/>
      <c r="G46" s="46"/>
      <c r="H46" s="46"/>
      <c r="I46" s="46">
        <f t="shared" si="1"/>
        <v>0</v>
      </c>
    </row>
    <row r="47" spans="1:9" ht="15" x14ac:dyDescent="0.25">
      <c r="A47" s="30" t="s">
        <v>81</v>
      </c>
      <c r="B47" s="31" t="s">
        <v>86</v>
      </c>
      <c r="C47" s="32">
        <f>SUM(C48:C50)</f>
        <v>1860000</v>
      </c>
      <c r="D47" s="32">
        <f>+D48+D49+D50</f>
        <v>0</v>
      </c>
      <c r="E47" s="37"/>
      <c r="F47" s="47">
        <f>SUM(F48:F51)</f>
        <v>2691366.32</v>
      </c>
      <c r="G47" s="47">
        <f>SUM(G48:G51)</f>
        <v>0</v>
      </c>
      <c r="H47" s="47">
        <f>SUM(H48:H51)</f>
        <v>0</v>
      </c>
      <c r="I47" s="47">
        <f>+I48+I49+I50</f>
        <v>2691366.32</v>
      </c>
    </row>
    <row r="48" spans="1:9" x14ac:dyDescent="0.2">
      <c r="A48" s="7" t="s">
        <v>82</v>
      </c>
      <c r="B48" s="5" t="s">
        <v>83</v>
      </c>
      <c r="C48" s="6">
        <v>850000</v>
      </c>
      <c r="D48" s="6">
        <v>0</v>
      </c>
      <c r="E48" s="38"/>
      <c r="F48" s="46">
        <v>1249094.2</v>
      </c>
      <c r="G48" s="46"/>
      <c r="H48" s="46"/>
      <c r="I48" s="46">
        <f t="shared" si="1"/>
        <v>1249094.2</v>
      </c>
    </row>
    <row r="49" spans="1:9" x14ac:dyDescent="0.2">
      <c r="A49" s="7" t="s">
        <v>84</v>
      </c>
      <c r="B49" s="5" t="s">
        <v>3</v>
      </c>
      <c r="C49" s="6">
        <v>860000</v>
      </c>
      <c r="D49" s="6">
        <v>0</v>
      </c>
      <c r="E49" s="38"/>
      <c r="F49" s="46">
        <v>1257249.18</v>
      </c>
      <c r="G49" s="46"/>
      <c r="H49" s="46"/>
      <c r="I49" s="46">
        <f t="shared" si="1"/>
        <v>1257249.18</v>
      </c>
    </row>
    <row r="50" spans="1:9" x14ac:dyDescent="0.2">
      <c r="A50" s="7" t="s">
        <v>85</v>
      </c>
      <c r="B50" s="5" t="s">
        <v>4</v>
      </c>
      <c r="C50" s="6">
        <v>150000</v>
      </c>
      <c r="D50" s="6">
        <v>0</v>
      </c>
      <c r="E50" s="38"/>
      <c r="F50" s="46">
        <v>185022.94</v>
      </c>
      <c r="G50" s="46"/>
      <c r="H50" s="46"/>
      <c r="I50" s="46">
        <f t="shared" si="1"/>
        <v>185022.94</v>
      </c>
    </row>
    <row r="51" spans="1:9" x14ac:dyDescent="0.2">
      <c r="A51" s="7"/>
      <c r="B51" s="5"/>
      <c r="C51" s="6"/>
      <c r="D51" s="6"/>
      <c r="E51" s="38"/>
      <c r="F51" s="46"/>
      <c r="G51" s="46"/>
      <c r="H51" s="46"/>
      <c r="I51" s="46">
        <f t="shared" si="1"/>
        <v>0</v>
      </c>
    </row>
    <row r="52" spans="1:9" ht="15.75" x14ac:dyDescent="0.25">
      <c r="A52" s="19">
        <v>2.2000000000000002</v>
      </c>
      <c r="B52" s="20" t="s">
        <v>5</v>
      </c>
      <c r="C52" s="21">
        <f>+C53+C61+C65+C68+C73+C79+C84+C88+C96</f>
        <v>27464119.850000001</v>
      </c>
      <c r="D52" s="21"/>
      <c r="E52" s="40"/>
      <c r="F52" s="50">
        <f>F53</f>
        <v>0</v>
      </c>
      <c r="G52" s="50">
        <f>G53+G61+G65+G68+G73+G79+G84+G88</f>
        <v>40152889.580000006</v>
      </c>
      <c r="H52" s="50">
        <f>H53+H61+H65+H68+H84+H88</f>
        <v>1917738.51</v>
      </c>
      <c r="I52" s="50">
        <f>+H52+G52+F52</f>
        <v>42070628.090000004</v>
      </c>
    </row>
    <row r="53" spans="1:9" ht="15" x14ac:dyDescent="0.25">
      <c r="A53" s="30" t="s">
        <v>87</v>
      </c>
      <c r="B53" s="31" t="s">
        <v>88</v>
      </c>
      <c r="C53" s="32">
        <f>SUM(C54:C59)</f>
        <v>14509306.5</v>
      </c>
      <c r="D53" s="32"/>
      <c r="E53" s="37"/>
      <c r="F53" s="47">
        <f>SUM(F54:F60)</f>
        <v>0</v>
      </c>
      <c r="G53" s="47">
        <f t="shared" ref="G53:H53" si="6">SUM(G54:G60)</f>
        <v>2758076.38</v>
      </c>
      <c r="H53" s="47">
        <f t="shared" si="6"/>
        <v>556900</v>
      </c>
      <c r="I53" s="47">
        <f>+I54+I55+I56+I57+I58+I59</f>
        <v>3314976.3800000004</v>
      </c>
    </row>
    <row r="54" spans="1:9" x14ac:dyDescent="0.2">
      <c r="A54" s="7" t="s">
        <v>89</v>
      </c>
      <c r="B54" s="5" t="s">
        <v>93</v>
      </c>
      <c r="C54" s="6"/>
      <c r="D54" s="6"/>
      <c r="E54" s="38"/>
      <c r="F54" s="46"/>
      <c r="G54" s="46">
        <v>1515852.28</v>
      </c>
      <c r="H54" s="46"/>
      <c r="I54" s="46">
        <f t="shared" si="1"/>
        <v>1515852.28</v>
      </c>
    </row>
    <row r="55" spans="1:9" x14ac:dyDescent="0.2">
      <c r="A55" s="7" t="s">
        <v>90</v>
      </c>
      <c r="B55" s="5" t="s">
        <v>94</v>
      </c>
      <c r="C55" s="6"/>
      <c r="D55" s="6"/>
      <c r="E55" s="38"/>
      <c r="F55" s="46"/>
      <c r="G55" s="46">
        <v>9000</v>
      </c>
      <c r="H55" s="46">
        <v>500</v>
      </c>
      <c r="I55" s="46">
        <f t="shared" si="1"/>
        <v>9500</v>
      </c>
    </row>
    <row r="56" spans="1:9" x14ac:dyDescent="0.2">
      <c r="A56" s="7" t="s">
        <v>91</v>
      </c>
      <c r="B56" s="5" t="s">
        <v>95</v>
      </c>
      <c r="C56" s="6">
        <v>8269306.5</v>
      </c>
      <c r="D56" s="6"/>
      <c r="E56" s="38"/>
      <c r="F56" s="46"/>
      <c r="G56" s="46">
        <v>171300.21</v>
      </c>
      <c r="H56" s="46">
        <v>556400</v>
      </c>
      <c r="I56" s="46">
        <f t="shared" si="1"/>
        <v>727700.21</v>
      </c>
    </row>
    <row r="57" spans="1:9" x14ac:dyDescent="0.2">
      <c r="A57" s="7" t="s">
        <v>92</v>
      </c>
      <c r="B57" s="5" t="s">
        <v>96</v>
      </c>
      <c r="C57" s="6">
        <v>6240000</v>
      </c>
      <c r="D57" s="6"/>
      <c r="E57" s="38"/>
      <c r="F57" s="46"/>
      <c r="G57" s="46">
        <v>856212.89</v>
      </c>
      <c r="H57" s="46"/>
      <c r="I57" s="46">
        <f t="shared" si="1"/>
        <v>856212.89</v>
      </c>
    </row>
    <row r="58" spans="1:9" x14ac:dyDescent="0.2">
      <c r="A58" s="7"/>
      <c r="B58" s="5" t="s">
        <v>236</v>
      </c>
      <c r="C58" s="6"/>
      <c r="D58" s="6"/>
      <c r="E58" s="38"/>
      <c r="F58" s="46"/>
      <c r="G58" s="46">
        <v>203904</v>
      </c>
      <c r="H58" s="46"/>
      <c r="I58" s="46">
        <f t="shared" si="1"/>
        <v>203904</v>
      </c>
    </row>
    <row r="59" spans="1:9" x14ac:dyDescent="0.2">
      <c r="A59" s="7"/>
      <c r="B59" s="5" t="s">
        <v>237</v>
      </c>
      <c r="C59" s="6"/>
      <c r="D59" s="6"/>
      <c r="E59" s="38"/>
      <c r="F59" s="46"/>
      <c r="G59" s="46">
        <v>1807</v>
      </c>
      <c r="H59" s="46"/>
      <c r="I59" s="46">
        <f t="shared" si="1"/>
        <v>1807</v>
      </c>
    </row>
    <row r="60" spans="1:9" x14ac:dyDescent="0.2">
      <c r="A60" s="7"/>
      <c r="B60" s="5"/>
      <c r="C60" s="6"/>
      <c r="D60" s="6"/>
      <c r="E60" s="38"/>
      <c r="F60" s="46"/>
      <c r="G60" s="46"/>
      <c r="H60" s="46"/>
      <c r="I60" s="46">
        <f t="shared" si="1"/>
        <v>0</v>
      </c>
    </row>
    <row r="61" spans="1:9" ht="15" x14ac:dyDescent="0.25">
      <c r="A61" s="30" t="s">
        <v>97</v>
      </c>
      <c r="B61" s="31" t="s">
        <v>6</v>
      </c>
      <c r="C61" s="32">
        <f>SUM(C62:C63)</f>
        <v>0</v>
      </c>
      <c r="D61" s="32"/>
      <c r="E61" s="37"/>
      <c r="F61" s="47">
        <f>SUM(F62:F64)</f>
        <v>0</v>
      </c>
      <c r="G61" s="47">
        <f t="shared" ref="G61:H61" si="7">SUM(G62:G64)</f>
        <v>1746203.7999999998</v>
      </c>
      <c r="H61" s="47">
        <f t="shared" si="7"/>
        <v>2235.62</v>
      </c>
      <c r="I61" s="47">
        <f>+I62+I63</f>
        <v>1748439.42</v>
      </c>
    </row>
    <row r="62" spans="1:9" x14ac:dyDescent="0.2">
      <c r="A62" s="8" t="s">
        <v>100</v>
      </c>
      <c r="B62" s="5" t="s">
        <v>98</v>
      </c>
      <c r="C62" s="6">
        <v>0</v>
      </c>
      <c r="D62" s="6"/>
      <c r="E62" s="38"/>
      <c r="F62" s="46"/>
      <c r="G62" s="46">
        <v>645187.4</v>
      </c>
      <c r="H62" s="46"/>
      <c r="I62" s="46">
        <f t="shared" si="1"/>
        <v>645187.4</v>
      </c>
    </row>
    <row r="63" spans="1:9" x14ac:dyDescent="0.2">
      <c r="A63" s="8" t="s">
        <v>99</v>
      </c>
      <c r="B63" s="5" t="s">
        <v>7</v>
      </c>
      <c r="C63" s="6">
        <v>0</v>
      </c>
      <c r="D63" s="6"/>
      <c r="E63" s="38"/>
      <c r="F63" s="46"/>
      <c r="G63" s="46">
        <v>1101016.3999999999</v>
      </c>
      <c r="H63" s="46">
        <v>2235.62</v>
      </c>
      <c r="I63" s="46">
        <f t="shared" si="1"/>
        <v>1103252.02</v>
      </c>
    </row>
    <row r="64" spans="1:9" x14ac:dyDescent="0.2">
      <c r="A64" s="7"/>
      <c r="B64" s="5"/>
      <c r="C64" s="6"/>
      <c r="D64" s="6"/>
      <c r="E64" s="38"/>
      <c r="F64" s="46"/>
      <c r="G64" s="46"/>
      <c r="H64" s="46"/>
      <c r="I64" s="46">
        <f t="shared" si="1"/>
        <v>0</v>
      </c>
    </row>
    <row r="65" spans="1:9" ht="15" x14ac:dyDescent="0.25">
      <c r="A65" s="30" t="s">
        <v>101</v>
      </c>
      <c r="B65" s="31" t="s">
        <v>8</v>
      </c>
      <c r="C65" s="32">
        <f>SUM(C66:C67)</f>
        <v>4724580.3499999996</v>
      </c>
      <c r="D65" s="32"/>
      <c r="E65" s="37"/>
      <c r="F65" s="47">
        <f>SUM(F66:F67)</f>
        <v>0</v>
      </c>
      <c r="G65" s="47">
        <f t="shared" ref="G65:H65" si="8">SUM(G66:G67)</f>
        <v>2986474.57</v>
      </c>
      <c r="H65" s="47">
        <f t="shared" si="8"/>
        <v>157400</v>
      </c>
      <c r="I65" s="47">
        <f>+I66</f>
        <v>3143874.57</v>
      </c>
    </row>
    <row r="66" spans="1:9" x14ac:dyDescent="0.2">
      <c r="A66" s="7" t="s">
        <v>102</v>
      </c>
      <c r="B66" s="5" t="s">
        <v>9</v>
      </c>
      <c r="C66" s="6">
        <v>4724580.3499999996</v>
      </c>
      <c r="D66" s="6"/>
      <c r="E66" s="38"/>
      <c r="F66" s="46"/>
      <c r="G66" s="46">
        <v>2986474.57</v>
      </c>
      <c r="H66" s="46">
        <v>157400</v>
      </c>
      <c r="I66" s="46">
        <f t="shared" si="1"/>
        <v>3143874.57</v>
      </c>
    </row>
    <row r="67" spans="1:9" x14ac:dyDescent="0.2">
      <c r="A67" s="7"/>
      <c r="B67" s="5"/>
      <c r="C67" s="6">
        <v>0</v>
      </c>
      <c r="D67" s="6"/>
      <c r="E67" s="38"/>
      <c r="F67" s="46"/>
      <c r="G67" s="46"/>
      <c r="H67" s="46"/>
      <c r="I67" s="46">
        <f t="shared" si="1"/>
        <v>0</v>
      </c>
    </row>
    <row r="68" spans="1:9" ht="15" x14ac:dyDescent="0.25">
      <c r="A68" s="30" t="s">
        <v>103</v>
      </c>
      <c r="B68" s="31" t="s">
        <v>10</v>
      </c>
      <c r="C68" s="32">
        <f>SUM(C69:C71)</f>
        <v>1249500</v>
      </c>
      <c r="D68" s="32"/>
      <c r="E68" s="37"/>
      <c r="F68" s="47">
        <f>SUM(F69:F72)</f>
        <v>0</v>
      </c>
      <c r="G68" s="47">
        <f>SUM(G69:G72)</f>
        <v>23584980.68</v>
      </c>
      <c r="H68" s="47">
        <f>SUM(H69:H72)</f>
        <v>83680</v>
      </c>
      <c r="I68" s="47">
        <f>+I69+I70+I71</f>
        <v>23668660.68</v>
      </c>
    </row>
    <row r="69" spans="1:9" x14ac:dyDescent="0.2">
      <c r="A69" s="8" t="s">
        <v>104</v>
      </c>
      <c r="B69" s="5" t="s">
        <v>105</v>
      </c>
      <c r="C69" s="6">
        <v>750000</v>
      </c>
      <c r="D69" s="6"/>
      <c r="E69" s="38"/>
      <c r="F69" s="46"/>
      <c r="G69" s="46">
        <v>23557087.68</v>
      </c>
      <c r="H69" s="46">
        <v>83200</v>
      </c>
      <c r="I69" s="46">
        <f t="shared" si="1"/>
        <v>23640287.68</v>
      </c>
    </row>
    <row r="70" spans="1:9" x14ac:dyDescent="0.2">
      <c r="A70" s="8" t="s">
        <v>106</v>
      </c>
      <c r="B70" s="5" t="s">
        <v>11</v>
      </c>
      <c r="C70" s="6">
        <v>0</v>
      </c>
      <c r="D70" s="6"/>
      <c r="E70" s="38"/>
      <c r="F70" s="46"/>
      <c r="G70" s="46">
        <v>27893</v>
      </c>
      <c r="H70" s="46"/>
      <c r="I70" s="46">
        <f t="shared" si="1"/>
        <v>27893</v>
      </c>
    </row>
    <row r="71" spans="1:9" x14ac:dyDescent="0.2">
      <c r="A71" s="8" t="s">
        <v>107</v>
      </c>
      <c r="B71" s="5" t="s">
        <v>12</v>
      </c>
      <c r="C71" s="6">
        <v>499500</v>
      </c>
      <c r="D71" s="6"/>
      <c r="E71" s="38"/>
      <c r="F71" s="46"/>
      <c r="G71" s="46"/>
      <c r="H71" s="46">
        <v>480</v>
      </c>
      <c r="I71" s="46">
        <f t="shared" si="1"/>
        <v>480</v>
      </c>
    </row>
    <row r="72" spans="1:9" x14ac:dyDescent="0.2">
      <c r="A72" s="7"/>
      <c r="B72" s="5"/>
      <c r="C72" s="6"/>
      <c r="D72" s="6"/>
      <c r="E72" s="38"/>
      <c r="F72" s="46"/>
      <c r="G72" s="46"/>
      <c r="H72" s="46"/>
      <c r="I72" s="46">
        <f t="shared" si="1"/>
        <v>0</v>
      </c>
    </row>
    <row r="73" spans="1:9" ht="15" x14ac:dyDescent="0.25">
      <c r="A73" s="30" t="s">
        <v>108</v>
      </c>
      <c r="B73" s="31" t="s">
        <v>109</v>
      </c>
      <c r="C73" s="32">
        <f>SUM(C74:C77)</f>
        <v>0</v>
      </c>
      <c r="D73" s="32"/>
      <c r="E73" s="37"/>
      <c r="F73" s="47">
        <f>SUM(F74:F78)</f>
        <v>0</v>
      </c>
      <c r="G73" s="47">
        <f t="shared" ref="G73:H73" si="9">SUM(G74:G78)</f>
        <v>2449211.2400000002</v>
      </c>
      <c r="H73" s="47">
        <f t="shared" si="9"/>
        <v>0</v>
      </c>
      <c r="I73" s="47">
        <f>+I74+I77</f>
        <v>2449211.2400000002</v>
      </c>
    </row>
    <row r="74" spans="1:9" x14ac:dyDescent="0.2">
      <c r="A74" s="8" t="s">
        <v>110</v>
      </c>
      <c r="B74" s="5" t="s">
        <v>114</v>
      </c>
      <c r="C74" s="6">
        <v>0</v>
      </c>
      <c r="D74" s="6"/>
      <c r="E74" s="38"/>
      <c r="F74" s="46"/>
      <c r="G74" s="46">
        <v>153400</v>
      </c>
      <c r="H74" s="46"/>
      <c r="I74" s="46">
        <f t="shared" si="1"/>
        <v>153400</v>
      </c>
    </row>
    <row r="75" spans="1:9" x14ac:dyDescent="0.2">
      <c r="A75" s="8" t="s">
        <v>111</v>
      </c>
      <c r="B75" s="5" t="s">
        <v>115</v>
      </c>
      <c r="C75" s="6">
        <v>0</v>
      </c>
      <c r="D75" s="6"/>
      <c r="E75" s="38"/>
      <c r="F75" s="46"/>
      <c r="G75" s="46"/>
      <c r="H75" s="46"/>
      <c r="I75" s="46">
        <f t="shared" si="1"/>
        <v>0</v>
      </c>
    </row>
    <row r="76" spans="1:9" x14ac:dyDescent="0.2">
      <c r="A76" s="8" t="s">
        <v>112</v>
      </c>
      <c r="B76" s="5" t="s">
        <v>116</v>
      </c>
      <c r="C76" s="6">
        <v>0</v>
      </c>
      <c r="D76" s="6"/>
      <c r="E76" s="38"/>
      <c r="F76" s="46"/>
      <c r="G76" s="46"/>
      <c r="H76" s="46"/>
      <c r="I76" s="46">
        <f t="shared" si="1"/>
        <v>0</v>
      </c>
    </row>
    <row r="77" spans="1:9" x14ac:dyDescent="0.2">
      <c r="A77" s="8" t="s">
        <v>113</v>
      </c>
      <c r="B77" s="5" t="s">
        <v>13</v>
      </c>
      <c r="C77" s="6">
        <v>0</v>
      </c>
      <c r="D77" s="6"/>
      <c r="E77" s="38"/>
      <c r="F77" s="46"/>
      <c r="G77" s="46">
        <v>2295811.2400000002</v>
      </c>
      <c r="H77" s="46"/>
      <c r="I77" s="46">
        <f t="shared" si="1"/>
        <v>2295811.2400000002</v>
      </c>
    </row>
    <row r="78" spans="1:9" x14ac:dyDescent="0.2">
      <c r="A78" s="7"/>
      <c r="B78" s="5"/>
      <c r="C78" s="6"/>
      <c r="D78" s="6"/>
      <c r="E78" s="38"/>
      <c r="F78" s="46"/>
      <c r="G78" s="46"/>
      <c r="H78" s="46"/>
      <c r="I78" s="46">
        <f t="shared" si="1"/>
        <v>0</v>
      </c>
    </row>
    <row r="79" spans="1:9" ht="15" x14ac:dyDescent="0.25">
      <c r="A79" s="30" t="s">
        <v>117</v>
      </c>
      <c r="B79" s="31" t="s">
        <v>14</v>
      </c>
      <c r="C79" s="32">
        <f>SUM(C80:C82)</f>
        <v>0</v>
      </c>
      <c r="D79" s="32"/>
      <c r="E79" s="37"/>
      <c r="F79" s="47">
        <f>SUM(F80:F83)</f>
        <v>0</v>
      </c>
      <c r="G79" s="47">
        <f t="shared" ref="G79:H79" si="10">SUM(G80:G83)</f>
        <v>26724.05</v>
      </c>
      <c r="H79" s="47">
        <f t="shared" si="10"/>
        <v>0</v>
      </c>
      <c r="I79" s="47">
        <f>+I82</f>
        <v>26724.05</v>
      </c>
    </row>
    <row r="80" spans="1:9" x14ac:dyDescent="0.2">
      <c r="A80" s="8" t="s">
        <v>118</v>
      </c>
      <c r="B80" s="5" t="s">
        <v>119</v>
      </c>
      <c r="C80" s="6">
        <v>0</v>
      </c>
      <c r="D80" s="6"/>
      <c r="E80" s="38"/>
      <c r="F80" s="46"/>
      <c r="G80" s="46"/>
      <c r="H80" s="46"/>
      <c r="I80" s="46">
        <f t="shared" si="1"/>
        <v>0</v>
      </c>
    </row>
    <row r="81" spans="1:9" x14ac:dyDescent="0.2">
      <c r="A81" s="8" t="s">
        <v>120</v>
      </c>
      <c r="B81" s="5" t="s">
        <v>121</v>
      </c>
      <c r="C81" s="6">
        <v>0</v>
      </c>
      <c r="D81" s="6"/>
      <c r="E81" s="38"/>
      <c r="F81" s="46"/>
      <c r="G81" s="46"/>
      <c r="H81" s="46"/>
      <c r="I81" s="46">
        <f t="shared" si="1"/>
        <v>0</v>
      </c>
    </row>
    <row r="82" spans="1:9" x14ac:dyDescent="0.2">
      <c r="A82" s="8" t="s">
        <v>122</v>
      </c>
      <c r="B82" s="5" t="s">
        <v>15</v>
      </c>
      <c r="C82" s="6">
        <v>0</v>
      </c>
      <c r="D82" s="6"/>
      <c r="E82" s="38"/>
      <c r="F82" s="46"/>
      <c r="G82" s="46">
        <v>26724.05</v>
      </c>
      <c r="H82" s="46"/>
      <c r="I82" s="46">
        <f t="shared" si="1"/>
        <v>26724.05</v>
      </c>
    </row>
    <row r="83" spans="1:9" x14ac:dyDescent="0.2">
      <c r="A83" s="7"/>
      <c r="B83" s="5"/>
      <c r="C83" s="6"/>
      <c r="D83" s="6"/>
      <c r="E83" s="38"/>
      <c r="F83" s="46"/>
      <c r="G83" s="46"/>
      <c r="H83" s="46"/>
      <c r="I83" s="46">
        <f t="shared" si="1"/>
        <v>0</v>
      </c>
    </row>
    <row r="84" spans="1:9" ht="15" x14ac:dyDescent="0.25">
      <c r="A84" s="30" t="s">
        <v>123</v>
      </c>
      <c r="B84" s="31" t="s">
        <v>124</v>
      </c>
      <c r="C84" s="32">
        <f>SUM(C85:C86)</f>
        <v>5751733</v>
      </c>
      <c r="D84" s="32"/>
      <c r="E84" s="37"/>
      <c r="F84" s="47">
        <f>SUM(F85:F87)</f>
        <v>0</v>
      </c>
      <c r="G84" s="47">
        <f t="shared" ref="G84:H84" si="11">SUM(G85:G87)</f>
        <v>1599439.58</v>
      </c>
      <c r="H84" s="47">
        <f t="shared" si="11"/>
        <v>873022.89</v>
      </c>
      <c r="I84" s="47">
        <f>+I85+I86</f>
        <v>2472462.4699999997</v>
      </c>
    </row>
    <row r="85" spans="1:9" x14ac:dyDescent="0.2">
      <c r="A85" s="8" t="s">
        <v>125</v>
      </c>
      <c r="B85" s="5" t="s">
        <v>126</v>
      </c>
      <c r="C85" s="6">
        <v>2751660</v>
      </c>
      <c r="D85" s="6"/>
      <c r="E85" s="38"/>
      <c r="F85" s="46"/>
      <c r="G85" s="46"/>
      <c r="H85" s="46">
        <v>773247.99</v>
      </c>
      <c r="I85" s="46">
        <f t="shared" si="1"/>
        <v>773247.99</v>
      </c>
    </row>
    <row r="86" spans="1:9" x14ac:dyDescent="0.2">
      <c r="A86" s="8" t="s">
        <v>127</v>
      </c>
      <c r="B86" s="5" t="s">
        <v>128</v>
      </c>
      <c r="C86" s="6">
        <v>3000073</v>
      </c>
      <c r="D86" s="6"/>
      <c r="E86" s="38"/>
      <c r="F86" s="46"/>
      <c r="G86" s="46">
        <v>1599439.58</v>
      </c>
      <c r="H86" s="46">
        <v>99774.9</v>
      </c>
      <c r="I86" s="46">
        <f t="shared" si="1"/>
        <v>1699214.48</v>
      </c>
    </row>
    <row r="87" spans="1:9" x14ac:dyDescent="0.2">
      <c r="A87" s="8"/>
      <c r="B87" s="5"/>
      <c r="C87" s="6"/>
      <c r="D87" s="6"/>
      <c r="E87" s="38"/>
      <c r="F87" s="46"/>
      <c r="G87" s="46"/>
      <c r="H87" s="46"/>
      <c r="I87" s="46">
        <f t="shared" si="1"/>
        <v>0</v>
      </c>
    </row>
    <row r="88" spans="1:9" ht="15" x14ac:dyDescent="0.25">
      <c r="A88" s="30" t="s">
        <v>129</v>
      </c>
      <c r="B88" s="31" t="s">
        <v>16</v>
      </c>
      <c r="C88" s="32">
        <f>SUM(C89:C94)</f>
        <v>1229000</v>
      </c>
      <c r="D88" s="32"/>
      <c r="E88" s="37"/>
      <c r="F88" s="47">
        <f>SUM(F89:F95)</f>
        <v>0</v>
      </c>
      <c r="G88" s="47">
        <f t="shared" ref="G88:H88" si="12">SUM(G89:G95)</f>
        <v>5001779.28</v>
      </c>
      <c r="H88" s="47">
        <f t="shared" si="12"/>
        <v>244500</v>
      </c>
      <c r="I88" s="47">
        <f>+I90+I92+I94</f>
        <v>5246279.28</v>
      </c>
    </row>
    <row r="89" spans="1:9" x14ac:dyDescent="0.2">
      <c r="A89" s="8" t="s">
        <v>130</v>
      </c>
      <c r="B89" s="5" t="s">
        <v>17</v>
      </c>
      <c r="C89" s="6">
        <v>0</v>
      </c>
      <c r="D89" s="6"/>
      <c r="E89" s="38"/>
      <c r="F89" s="46"/>
      <c r="G89" s="46"/>
      <c r="H89" s="46"/>
      <c r="I89" s="46">
        <f t="shared" si="1"/>
        <v>0</v>
      </c>
    </row>
    <row r="90" spans="1:9" x14ac:dyDescent="0.2">
      <c r="A90" s="8" t="s">
        <v>131</v>
      </c>
      <c r="B90" s="5" t="s">
        <v>136</v>
      </c>
      <c r="C90" s="6">
        <v>0</v>
      </c>
      <c r="D90" s="6"/>
      <c r="E90" s="38"/>
      <c r="F90" s="46"/>
      <c r="G90" s="46">
        <v>6898.48</v>
      </c>
      <c r="H90" s="46"/>
      <c r="I90" s="46">
        <f t="shared" si="1"/>
        <v>6898.48</v>
      </c>
    </row>
    <row r="91" spans="1:9" x14ac:dyDescent="0.2">
      <c r="A91" s="8" t="s">
        <v>132</v>
      </c>
      <c r="B91" s="5" t="s">
        <v>137</v>
      </c>
      <c r="C91" s="6">
        <v>0</v>
      </c>
      <c r="D91" s="6"/>
      <c r="E91" s="38"/>
      <c r="F91" s="46"/>
      <c r="G91" s="46"/>
      <c r="H91" s="46"/>
      <c r="I91" s="46">
        <f t="shared" ref="I91:I154" si="13">+F91+G91+H91</f>
        <v>0</v>
      </c>
    </row>
    <row r="92" spans="1:9" x14ac:dyDescent="0.2">
      <c r="A92" s="8" t="s">
        <v>133</v>
      </c>
      <c r="B92" s="5" t="s">
        <v>138</v>
      </c>
      <c r="C92" s="6">
        <v>0</v>
      </c>
      <c r="D92" s="6"/>
      <c r="E92" s="38"/>
      <c r="F92" s="46"/>
      <c r="G92" s="46">
        <v>954415.8</v>
      </c>
      <c r="H92" s="46"/>
      <c r="I92" s="46">
        <f t="shared" si="13"/>
        <v>954415.8</v>
      </c>
    </row>
    <row r="93" spans="1:9" x14ac:dyDescent="0.2">
      <c r="A93" s="8" t="s">
        <v>134</v>
      </c>
      <c r="B93" s="5" t="s">
        <v>135</v>
      </c>
      <c r="C93" s="6">
        <v>0</v>
      </c>
      <c r="D93" s="6"/>
      <c r="E93" s="38"/>
      <c r="F93" s="46"/>
      <c r="G93" s="46"/>
      <c r="H93" s="46"/>
      <c r="I93" s="46">
        <f t="shared" si="13"/>
        <v>0</v>
      </c>
    </row>
    <row r="94" spans="1:9" x14ac:dyDescent="0.2">
      <c r="A94" s="8" t="s">
        <v>139</v>
      </c>
      <c r="B94" s="5" t="s">
        <v>18</v>
      </c>
      <c r="C94" s="6">
        <v>1229000</v>
      </c>
      <c r="D94" s="6"/>
      <c r="E94" s="38"/>
      <c r="F94" s="46"/>
      <c r="G94" s="46">
        <v>4040465</v>
      </c>
      <c r="H94" s="46">
        <v>244500</v>
      </c>
      <c r="I94" s="46">
        <f t="shared" si="13"/>
        <v>4284965</v>
      </c>
    </row>
    <row r="95" spans="1:9" x14ac:dyDescent="0.2">
      <c r="A95" s="8"/>
      <c r="B95" s="5"/>
      <c r="C95" s="6"/>
      <c r="D95" s="6"/>
      <c r="E95" s="38"/>
      <c r="F95" s="46"/>
      <c r="G95" s="46"/>
      <c r="H95" s="46"/>
      <c r="I95" s="46">
        <f t="shared" si="13"/>
        <v>0</v>
      </c>
    </row>
    <row r="96" spans="1:9" ht="15" x14ac:dyDescent="0.25">
      <c r="A96" s="30" t="s">
        <v>142</v>
      </c>
      <c r="B96" s="31" t="s">
        <v>143</v>
      </c>
      <c r="C96" s="32">
        <f>SUM(C97:C99)</f>
        <v>0</v>
      </c>
      <c r="D96" s="32"/>
      <c r="E96" s="37"/>
      <c r="F96" s="47">
        <f>SUM(F97:F100)</f>
        <v>0</v>
      </c>
      <c r="G96" s="47">
        <f>SUM(G97:G100)</f>
        <v>0</v>
      </c>
      <c r="H96" s="47">
        <f t="shared" ref="H96" si="14">SUM(H97:H100)</f>
        <v>0</v>
      </c>
      <c r="I96" s="47">
        <f>SUM(I97:I100)</f>
        <v>0</v>
      </c>
    </row>
    <row r="97" spans="1:9" x14ac:dyDescent="0.2">
      <c r="A97" s="8" t="s">
        <v>140</v>
      </c>
      <c r="B97" s="5" t="s">
        <v>145</v>
      </c>
      <c r="C97" s="6">
        <v>0</v>
      </c>
      <c r="D97" s="6"/>
      <c r="E97" s="38"/>
      <c r="F97" s="46"/>
      <c r="G97" s="46"/>
      <c r="H97" s="46"/>
      <c r="I97" s="46">
        <f t="shared" si="13"/>
        <v>0</v>
      </c>
    </row>
    <row r="98" spans="1:9" x14ac:dyDescent="0.2">
      <c r="A98" s="8" t="s">
        <v>141</v>
      </c>
      <c r="B98" s="5" t="s">
        <v>146</v>
      </c>
      <c r="C98" s="6">
        <v>0</v>
      </c>
      <c r="D98" s="6"/>
      <c r="E98" s="38"/>
      <c r="F98" s="46"/>
      <c r="G98" s="46"/>
      <c r="H98" s="46"/>
      <c r="I98" s="46">
        <f t="shared" si="13"/>
        <v>0</v>
      </c>
    </row>
    <row r="99" spans="1:9" x14ac:dyDescent="0.2">
      <c r="A99" s="8" t="s">
        <v>144</v>
      </c>
      <c r="B99" s="5" t="s">
        <v>147</v>
      </c>
      <c r="C99" s="6">
        <v>0</v>
      </c>
      <c r="D99" s="6"/>
      <c r="E99" s="38"/>
      <c r="F99" s="46"/>
      <c r="G99" s="46"/>
      <c r="H99" s="46"/>
      <c r="I99" s="46">
        <f t="shared" si="13"/>
        <v>0</v>
      </c>
    </row>
    <row r="100" spans="1:9" x14ac:dyDescent="0.2">
      <c r="A100" s="8"/>
      <c r="B100" s="5"/>
      <c r="C100" s="6"/>
      <c r="D100" s="6"/>
      <c r="E100" s="38"/>
      <c r="F100" s="46"/>
      <c r="G100" s="46"/>
      <c r="H100" s="46"/>
      <c r="I100" s="46">
        <f t="shared" si="13"/>
        <v>0</v>
      </c>
    </row>
    <row r="101" spans="1:9" ht="15.75" x14ac:dyDescent="0.25">
      <c r="A101" s="19">
        <v>2.2999999999999998</v>
      </c>
      <c r="B101" s="20" t="s">
        <v>19</v>
      </c>
      <c r="C101" s="21">
        <f>+C102+C107+C113+C120+C123+C130+C143+C149</f>
        <v>24541989.620000001</v>
      </c>
      <c r="D101" s="21"/>
      <c r="E101" s="40"/>
      <c r="F101" s="50">
        <f>F102+F143</f>
        <v>619244.62</v>
      </c>
      <c r="G101" s="50">
        <f>G102+G107+G113+G120+G123+G130+G143+G149</f>
        <v>7515673.9199999999</v>
      </c>
      <c r="H101" s="50">
        <f>H102+H130+H143+H149</f>
        <v>80162.95</v>
      </c>
      <c r="I101" s="50">
        <f>+H101+G101+F101</f>
        <v>8215081.4900000002</v>
      </c>
    </row>
    <row r="102" spans="1:9" ht="15" x14ac:dyDescent="0.25">
      <c r="A102" s="30" t="s">
        <v>148</v>
      </c>
      <c r="B102" s="31" t="s">
        <v>20</v>
      </c>
      <c r="C102" s="32">
        <f>SUM(C103:C105)</f>
        <v>3367240</v>
      </c>
      <c r="D102" s="32"/>
      <c r="E102" s="37"/>
      <c r="F102" s="47">
        <f>SUM(F103:F106)</f>
        <v>39244.620000000003</v>
      </c>
      <c r="G102" s="47">
        <f>SUM(G103:G106)</f>
        <v>1524237.5799999998</v>
      </c>
      <c r="H102" s="47">
        <f t="shared" ref="H102" si="15">SUM(H103:H106)</f>
        <v>863.65</v>
      </c>
      <c r="I102" s="47">
        <f>+I103+I104</f>
        <v>1564345.8499999999</v>
      </c>
    </row>
    <row r="103" spans="1:9" x14ac:dyDescent="0.2">
      <c r="A103" s="8" t="s">
        <v>149</v>
      </c>
      <c r="B103" s="5" t="s">
        <v>21</v>
      </c>
      <c r="C103" s="6">
        <v>3367240</v>
      </c>
      <c r="D103" s="6"/>
      <c r="E103" s="38"/>
      <c r="F103" s="46">
        <v>39244.620000000003</v>
      </c>
      <c r="G103" s="46">
        <v>1428473.69</v>
      </c>
      <c r="H103" s="46">
        <v>863.65</v>
      </c>
      <c r="I103" s="46">
        <f>+F103+G103+H103</f>
        <v>1468581.96</v>
      </c>
    </row>
    <row r="104" spans="1:9" x14ac:dyDescent="0.2">
      <c r="A104" s="8" t="s">
        <v>150</v>
      </c>
      <c r="B104" s="5" t="s">
        <v>22</v>
      </c>
      <c r="C104" s="6">
        <v>0</v>
      </c>
      <c r="D104" s="6"/>
      <c r="E104" s="38"/>
      <c r="F104" s="46"/>
      <c r="G104" s="46">
        <v>95763.89</v>
      </c>
      <c r="H104" s="46"/>
      <c r="I104" s="46">
        <f t="shared" si="13"/>
        <v>95763.89</v>
      </c>
    </row>
    <row r="105" spans="1:9" x14ac:dyDescent="0.2">
      <c r="A105" s="8" t="s">
        <v>151</v>
      </c>
      <c r="B105" s="5" t="s">
        <v>23</v>
      </c>
      <c r="C105" s="6">
        <v>0</v>
      </c>
      <c r="D105" s="6"/>
      <c r="E105" s="38"/>
      <c r="F105" s="46"/>
      <c r="G105" s="46"/>
      <c r="H105" s="46"/>
      <c r="I105" s="46">
        <f t="shared" si="13"/>
        <v>0</v>
      </c>
    </row>
    <row r="106" spans="1:9" x14ac:dyDescent="0.2">
      <c r="A106" s="7"/>
      <c r="B106" s="5"/>
      <c r="C106" s="6"/>
      <c r="D106" s="6"/>
      <c r="E106" s="38"/>
      <c r="F106" s="46"/>
      <c r="G106" s="46"/>
      <c r="H106" s="46"/>
      <c r="I106" s="46">
        <f t="shared" si="13"/>
        <v>0</v>
      </c>
    </row>
    <row r="107" spans="1:9" ht="15" x14ac:dyDescent="0.25">
      <c r="A107" s="30" t="s">
        <v>152</v>
      </c>
      <c r="B107" s="31" t="s">
        <v>24</v>
      </c>
      <c r="C107" s="32">
        <f>SUM(C108:C110)</f>
        <v>0</v>
      </c>
      <c r="D107" s="32"/>
      <c r="E107" s="37"/>
      <c r="F107" s="47">
        <f>SUM(F108:F112)</f>
        <v>0</v>
      </c>
      <c r="G107" s="47">
        <f>SUM(G108:G112)</f>
        <v>31726.53</v>
      </c>
      <c r="H107" s="47">
        <f t="shared" ref="H107" si="16">SUM(H108:H112)</f>
        <v>0</v>
      </c>
      <c r="I107" s="47">
        <f>+I108+I109+I110</f>
        <v>31726.53</v>
      </c>
    </row>
    <row r="108" spans="1:9" x14ac:dyDescent="0.2">
      <c r="A108" s="8" t="s">
        <v>153</v>
      </c>
      <c r="B108" s="5" t="s">
        <v>25</v>
      </c>
      <c r="C108" s="6">
        <v>0</v>
      </c>
      <c r="D108" s="6"/>
      <c r="E108" s="38"/>
      <c r="F108" s="46"/>
      <c r="G108" s="46">
        <v>20338.53</v>
      </c>
      <c r="H108" s="46"/>
      <c r="I108" s="46">
        <f t="shared" si="13"/>
        <v>20338.53</v>
      </c>
    </row>
    <row r="109" spans="1:9" x14ac:dyDescent="0.2">
      <c r="A109" s="8" t="s">
        <v>154</v>
      </c>
      <c r="B109" s="5" t="s">
        <v>26</v>
      </c>
      <c r="C109" s="6">
        <v>0</v>
      </c>
      <c r="D109" s="6"/>
      <c r="E109" s="38"/>
      <c r="F109" s="46"/>
      <c r="G109" s="46">
        <v>60</v>
      </c>
      <c r="H109" s="46"/>
      <c r="I109" s="46">
        <f t="shared" si="13"/>
        <v>60</v>
      </c>
    </row>
    <row r="110" spans="1:9" x14ac:dyDescent="0.2">
      <c r="A110" s="8" t="s">
        <v>155</v>
      </c>
      <c r="B110" s="5" t="s">
        <v>27</v>
      </c>
      <c r="C110" s="6">
        <v>0</v>
      </c>
      <c r="D110" s="6"/>
      <c r="E110" s="38"/>
      <c r="F110" s="46"/>
      <c r="G110" s="46">
        <v>11328</v>
      </c>
      <c r="H110" s="46"/>
      <c r="I110" s="46">
        <f t="shared" si="13"/>
        <v>11328</v>
      </c>
    </row>
    <row r="111" spans="1:9" x14ac:dyDescent="0.2">
      <c r="A111" s="8"/>
      <c r="B111" s="5"/>
      <c r="C111" s="6"/>
      <c r="D111" s="6"/>
      <c r="E111" s="38"/>
      <c r="F111" s="46"/>
      <c r="G111" s="46"/>
      <c r="H111" s="46"/>
      <c r="I111" s="46">
        <f t="shared" si="13"/>
        <v>0</v>
      </c>
    </row>
    <row r="112" spans="1:9" x14ac:dyDescent="0.2">
      <c r="A112" s="7"/>
      <c r="B112" s="5"/>
      <c r="C112" s="6"/>
      <c r="D112" s="6"/>
      <c r="E112" s="38"/>
      <c r="F112" s="46"/>
      <c r="G112" s="46"/>
      <c r="H112" s="46"/>
      <c r="I112" s="46">
        <f t="shared" si="13"/>
        <v>0</v>
      </c>
    </row>
    <row r="113" spans="1:9" ht="15" x14ac:dyDescent="0.25">
      <c r="A113" s="30" t="s">
        <v>156</v>
      </c>
      <c r="B113" s="31" t="s">
        <v>28</v>
      </c>
      <c r="C113" s="32">
        <f>SUM(C114:C118)</f>
        <v>0</v>
      </c>
      <c r="D113" s="32"/>
      <c r="E113" s="37"/>
      <c r="F113" s="47">
        <f>SUM(F114:F119)</f>
        <v>0</v>
      </c>
      <c r="G113" s="47">
        <f>SUM(G114:G119)</f>
        <v>875600.02</v>
      </c>
      <c r="H113" s="47">
        <f t="shared" ref="H113" si="17">SUM(H114:H119)</f>
        <v>0</v>
      </c>
      <c r="I113" s="47">
        <f>+I114+I115+I116+I117</f>
        <v>875600.02</v>
      </c>
    </row>
    <row r="114" spans="1:9" x14ac:dyDescent="0.2">
      <c r="A114" s="8" t="s">
        <v>157</v>
      </c>
      <c r="B114" s="5" t="s">
        <v>29</v>
      </c>
      <c r="C114" s="6">
        <v>0</v>
      </c>
      <c r="D114" s="6"/>
      <c r="E114" s="38"/>
      <c r="F114" s="46"/>
      <c r="G114" s="46">
        <v>835440</v>
      </c>
      <c r="H114" s="46"/>
      <c r="I114" s="46">
        <f t="shared" si="13"/>
        <v>835440</v>
      </c>
    </row>
    <row r="115" spans="1:9" x14ac:dyDescent="0.2">
      <c r="A115" s="8" t="s">
        <v>158</v>
      </c>
      <c r="B115" s="5" t="s">
        <v>30</v>
      </c>
      <c r="C115" s="6">
        <v>0</v>
      </c>
      <c r="D115" s="6"/>
      <c r="E115" s="38"/>
      <c r="F115" s="46"/>
      <c r="G115" s="46">
        <v>20000</v>
      </c>
      <c r="H115" s="46"/>
      <c r="I115" s="46">
        <f t="shared" si="13"/>
        <v>20000</v>
      </c>
    </row>
    <row r="116" spans="1:9" x14ac:dyDescent="0.2">
      <c r="A116" s="8" t="s">
        <v>159</v>
      </c>
      <c r="B116" s="5" t="s">
        <v>31</v>
      </c>
      <c r="C116" s="6">
        <v>0</v>
      </c>
      <c r="D116" s="6"/>
      <c r="E116" s="38"/>
      <c r="F116" s="46"/>
      <c r="G116" s="46">
        <v>18781.02</v>
      </c>
      <c r="H116" s="46"/>
      <c r="I116" s="46">
        <f t="shared" si="13"/>
        <v>18781.02</v>
      </c>
    </row>
    <row r="117" spans="1:9" x14ac:dyDescent="0.2">
      <c r="A117" s="8" t="s">
        <v>160</v>
      </c>
      <c r="B117" s="5" t="s">
        <v>32</v>
      </c>
      <c r="C117" s="6">
        <v>0</v>
      </c>
      <c r="D117" s="6"/>
      <c r="E117" s="38"/>
      <c r="F117" s="46"/>
      <c r="G117" s="46">
        <v>1379</v>
      </c>
      <c r="H117" s="46"/>
      <c r="I117" s="46">
        <f t="shared" si="13"/>
        <v>1379</v>
      </c>
    </row>
    <row r="118" spans="1:9" x14ac:dyDescent="0.2">
      <c r="A118" s="8" t="s">
        <v>161</v>
      </c>
      <c r="B118" s="5" t="s">
        <v>33</v>
      </c>
      <c r="C118" s="6">
        <v>0</v>
      </c>
      <c r="D118" s="6"/>
      <c r="E118" s="38"/>
      <c r="F118" s="46"/>
      <c r="G118" s="46"/>
      <c r="H118" s="46"/>
      <c r="I118" s="46">
        <f t="shared" si="13"/>
        <v>0</v>
      </c>
    </row>
    <row r="119" spans="1:9" x14ac:dyDescent="0.2">
      <c r="A119" s="7"/>
      <c r="B119" s="5"/>
      <c r="C119" s="6"/>
      <c r="D119" s="6"/>
      <c r="E119" s="38"/>
      <c r="F119" s="46"/>
      <c r="G119" s="46"/>
      <c r="H119" s="46"/>
      <c r="I119" s="46">
        <f t="shared" si="13"/>
        <v>0</v>
      </c>
    </row>
    <row r="120" spans="1:9" ht="15" x14ac:dyDescent="0.25">
      <c r="A120" s="30" t="s">
        <v>162</v>
      </c>
      <c r="B120" s="31" t="s">
        <v>163</v>
      </c>
      <c r="C120" s="32">
        <f>SUM(C121:C122)</f>
        <v>0</v>
      </c>
      <c r="D120" s="32"/>
      <c r="E120" s="37"/>
      <c r="F120" s="47">
        <f>SUM(F121:F122)</f>
        <v>0</v>
      </c>
      <c r="G120" s="47">
        <f t="shared" ref="G120:I120" si="18">SUM(G121:G122)</f>
        <v>30</v>
      </c>
      <c r="H120" s="47">
        <f t="shared" si="18"/>
        <v>0</v>
      </c>
      <c r="I120" s="47">
        <f t="shared" si="18"/>
        <v>30</v>
      </c>
    </row>
    <row r="121" spans="1:9" x14ac:dyDescent="0.2">
      <c r="A121" s="8" t="s">
        <v>164</v>
      </c>
      <c r="B121" s="5" t="s">
        <v>165</v>
      </c>
      <c r="C121" s="6">
        <v>0</v>
      </c>
      <c r="D121" s="6"/>
      <c r="E121" s="38"/>
      <c r="F121" s="46"/>
      <c r="G121" s="46">
        <v>30</v>
      </c>
      <c r="H121" s="46"/>
      <c r="I121" s="46">
        <f t="shared" si="13"/>
        <v>30</v>
      </c>
    </row>
    <row r="122" spans="1:9" x14ac:dyDescent="0.2">
      <c r="A122" s="8"/>
      <c r="B122" s="5"/>
      <c r="C122" s="6"/>
      <c r="D122" s="6"/>
      <c r="E122" s="38"/>
      <c r="F122" s="46"/>
      <c r="G122" s="46"/>
      <c r="H122" s="46"/>
      <c r="I122" s="46">
        <f t="shared" si="13"/>
        <v>0</v>
      </c>
    </row>
    <row r="123" spans="1:9" ht="15" x14ac:dyDescent="0.25">
      <c r="A123" s="30" t="s">
        <v>166</v>
      </c>
      <c r="B123" s="31" t="s">
        <v>34</v>
      </c>
      <c r="C123" s="32">
        <f>SUM(C124:C128)</f>
        <v>0</v>
      </c>
      <c r="D123" s="32"/>
      <c r="E123" s="37"/>
      <c r="F123" s="47">
        <f>SUM(F124:F129)</f>
        <v>0</v>
      </c>
      <c r="G123" s="47">
        <f>SUM(G124:G129)</f>
        <v>138059.5</v>
      </c>
      <c r="H123" s="47">
        <f t="shared" ref="H123" si="19">SUM(H124:H129)</f>
        <v>0</v>
      </c>
      <c r="I123" s="47">
        <f>+I126+I128</f>
        <v>138059.5</v>
      </c>
    </row>
    <row r="124" spans="1:9" x14ac:dyDescent="0.2">
      <c r="A124" s="8" t="s">
        <v>167</v>
      </c>
      <c r="B124" s="5" t="s">
        <v>35</v>
      </c>
      <c r="C124" s="6">
        <v>0</v>
      </c>
      <c r="D124" s="6"/>
      <c r="E124" s="38"/>
      <c r="F124" s="46"/>
      <c r="G124" s="46"/>
      <c r="H124" s="46"/>
      <c r="I124" s="46">
        <f t="shared" si="13"/>
        <v>0</v>
      </c>
    </row>
    <row r="125" spans="1:9" x14ac:dyDescent="0.2">
      <c r="A125" s="8" t="s">
        <v>168</v>
      </c>
      <c r="B125" s="5" t="s">
        <v>36</v>
      </c>
      <c r="C125" s="6">
        <v>0</v>
      </c>
      <c r="D125" s="6"/>
      <c r="E125" s="38"/>
      <c r="F125" s="46"/>
      <c r="G125" s="46"/>
      <c r="H125" s="46"/>
      <c r="I125" s="46">
        <f t="shared" si="13"/>
        <v>0</v>
      </c>
    </row>
    <row r="126" spans="1:9" x14ac:dyDescent="0.2">
      <c r="A126" s="8" t="s">
        <v>169</v>
      </c>
      <c r="B126" s="5" t="s">
        <v>37</v>
      </c>
      <c r="C126" s="6">
        <v>0</v>
      </c>
      <c r="D126" s="6"/>
      <c r="E126" s="38"/>
      <c r="F126" s="46"/>
      <c r="G126" s="46">
        <v>47554</v>
      </c>
      <c r="H126" s="46"/>
      <c r="I126" s="46">
        <f t="shared" si="13"/>
        <v>47554</v>
      </c>
    </row>
    <row r="127" spans="1:9" x14ac:dyDescent="0.2">
      <c r="A127" s="8" t="s">
        <v>170</v>
      </c>
      <c r="B127" s="5" t="s">
        <v>38</v>
      </c>
      <c r="C127" s="6">
        <v>0</v>
      </c>
      <c r="D127" s="6"/>
      <c r="E127" s="38"/>
      <c r="F127" s="46"/>
      <c r="G127" s="46"/>
      <c r="H127" s="46"/>
      <c r="I127" s="46">
        <f t="shared" si="13"/>
        <v>0</v>
      </c>
    </row>
    <row r="128" spans="1:9" x14ac:dyDescent="0.2">
      <c r="A128" s="8" t="s">
        <v>171</v>
      </c>
      <c r="B128" s="5" t="s">
        <v>39</v>
      </c>
      <c r="C128" s="6">
        <v>0</v>
      </c>
      <c r="D128" s="6"/>
      <c r="E128" s="38"/>
      <c r="F128" s="46"/>
      <c r="G128" s="46">
        <v>90505.5</v>
      </c>
      <c r="H128" s="46"/>
      <c r="I128" s="46">
        <f t="shared" si="13"/>
        <v>90505.5</v>
      </c>
    </row>
    <row r="129" spans="1:9" x14ac:dyDescent="0.2">
      <c r="A129" s="7"/>
      <c r="B129" s="5"/>
      <c r="C129" s="6"/>
      <c r="D129" s="6"/>
      <c r="E129" s="38"/>
      <c r="F129" s="46"/>
      <c r="G129" s="46"/>
      <c r="H129" s="46"/>
      <c r="I129" s="46">
        <f t="shared" si="13"/>
        <v>0</v>
      </c>
    </row>
    <row r="130" spans="1:9" ht="15" x14ac:dyDescent="0.25">
      <c r="A130" s="30" t="s">
        <v>172</v>
      </c>
      <c r="B130" s="31" t="s">
        <v>40</v>
      </c>
      <c r="C130" s="32">
        <f>SUM(C131:C141)</f>
        <v>0</v>
      </c>
      <c r="D130" s="32"/>
      <c r="E130" s="37"/>
      <c r="F130" s="47">
        <f>SUM(F131:F142)</f>
        <v>0</v>
      </c>
      <c r="G130" s="47">
        <f>SUM(G131:G142)</f>
        <v>68544.88</v>
      </c>
      <c r="H130" s="47">
        <f>SUM(H131:H142)</f>
        <v>265</v>
      </c>
      <c r="I130" s="47">
        <f>+I134+I135+I138</f>
        <v>68809.88</v>
      </c>
    </row>
    <row r="131" spans="1:9" x14ac:dyDescent="0.2">
      <c r="A131" s="8" t="s">
        <v>173</v>
      </c>
      <c r="B131" s="5" t="s">
        <v>179</v>
      </c>
      <c r="C131" s="6">
        <v>0</v>
      </c>
      <c r="D131" s="6"/>
      <c r="E131" s="38"/>
      <c r="F131" s="46"/>
      <c r="G131" s="46"/>
      <c r="H131" s="46"/>
      <c r="I131" s="46">
        <f t="shared" si="13"/>
        <v>0</v>
      </c>
    </row>
    <row r="132" spans="1:9" x14ac:dyDescent="0.2">
      <c r="A132" s="8" t="s">
        <v>174</v>
      </c>
      <c r="B132" s="5" t="s">
        <v>180</v>
      </c>
      <c r="C132" s="6">
        <v>0</v>
      </c>
      <c r="D132" s="6"/>
      <c r="E132" s="38"/>
      <c r="F132" s="46"/>
      <c r="G132" s="46"/>
      <c r="H132" s="46"/>
      <c r="I132" s="46">
        <f t="shared" si="13"/>
        <v>0</v>
      </c>
    </row>
    <row r="133" spans="1:9" x14ac:dyDescent="0.2">
      <c r="A133" s="8" t="s">
        <v>175</v>
      </c>
      <c r="B133" s="5" t="s">
        <v>181</v>
      </c>
      <c r="C133" s="6">
        <v>0</v>
      </c>
      <c r="D133" s="6"/>
      <c r="E133" s="38"/>
      <c r="F133" s="46"/>
      <c r="G133" s="46"/>
      <c r="H133" s="46"/>
      <c r="I133" s="46">
        <f t="shared" si="13"/>
        <v>0</v>
      </c>
    </row>
    <row r="134" spans="1:9" x14ac:dyDescent="0.2">
      <c r="A134" s="8" t="s">
        <v>176</v>
      </c>
      <c r="B134" s="5" t="s">
        <v>182</v>
      </c>
      <c r="C134" s="6">
        <v>0</v>
      </c>
      <c r="D134" s="6"/>
      <c r="E134" s="38"/>
      <c r="F134" s="46"/>
      <c r="G134" s="46">
        <v>43483</v>
      </c>
      <c r="H134" s="46"/>
      <c r="I134" s="46">
        <f t="shared" si="13"/>
        <v>43483</v>
      </c>
    </row>
    <row r="135" spans="1:9" x14ac:dyDescent="0.2">
      <c r="A135" s="8" t="s">
        <v>177</v>
      </c>
      <c r="B135" s="5" t="s">
        <v>183</v>
      </c>
      <c r="C135" s="6">
        <v>0</v>
      </c>
      <c r="D135" s="6"/>
      <c r="E135" s="38"/>
      <c r="F135" s="46"/>
      <c r="G135" s="46"/>
      <c r="H135" s="46">
        <v>265</v>
      </c>
      <c r="I135" s="46">
        <f t="shared" si="13"/>
        <v>265</v>
      </c>
    </row>
    <row r="136" spans="1:9" x14ac:dyDescent="0.2">
      <c r="A136" s="8" t="s">
        <v>178</v>
      </c>
      <c r="B136" s="5" t="s">
        <v>184</v>
      </c>
      <c r="C136" s="6">
        <v>0</v>
      </c>
      <c r="D136" s="6"/>
      <c r="E136" s="38"/>
      <c r="F136" s="46"/>
      <c r="G136" s="46"/>
      <c r="H136" s="46"/>
      <c r="I136" s="46">
        <f t="shared" si="13"/>
        <v>0</v>
      </c>
    </row>
    <row r="137" spans="1:9" x14ac:dyDescent="0.2">
      <c r="A137" s="8" t="s">
        <v>185</v>
      </c>
      <c r="B137" s="5" t="s">
        <v>190</v>
      </c>
      <c r="C137" s="6">
        <v>0</v>
      </c>
      <c r="D137" s="6"/>
      <c r="E137" s="38"/>
      <c r="F137" s="46"/>
      <c r="G137" s="46"/>
      <c r="H137" s="46"/>
      <c r="I137" s="46">
        <f t="shared" si="13"/>
        <v>0</v>
      </c>
    </row>
    <row r="138" spans="1:9" x14ac:dyDescent="0.2">
      <c r="A138" s="8" t="s">
        <v>186</v>
      </c>
      <c r="B138" s="5" t="s">
        <v>191</v>
      </c>
      <c r="C138" s="6">
        <v>0</v>
      </c>
      <c r="D138" s="6"/>
      <c r="E138" s="38"/>
      <c r="F138" s="46"/>
      <c r="G138" s="46">
        <v>25061.88</v>
      </c>
      <c r="H138" s="46"/>
      <c r="I138" s="46">
        <f t="shared" si="13"/>
        <v>25061.88</v>
      </c>
    </row>
    <row r="139" spans="1:9" x14ac:dyDescent="0.2">
      <c r="A139" s="8" t="s">
        <v>187</v>
      </c>
      <c r="B139" s="5" t="s">
        <v>192</v>
      </c>
      <c r="C139" s="6">
        <v>0</v>
      </c>
      <c r="D139" s="6"/>
      <c r="E139" s="38"/>
      <c r="F139" s="46"/>
      <c r="G139" s="46"/>
      <c r="H139" s="46"/>
      <c r="I139" s="46">
        <f t="shared" si="13"/>
        <v>0</v>
      </c>
    </row>
    <row r="140" spans="1:9" x14ac:dyDescent="0.2">
      <c r="A140" s="8" t="s">
        <v>188</v>
      </c>
      <c r="B140" s="5" t="s">
        <v>193</v>
      </c>
      <c r="C140" s="6">
        <v>0</v>
      </c>
      <c r="D140" s="6"/>
      <c r="E140" s="38"/>
      <c r="F140" s="46"/>
      <c r="G140" s="46"/>
      <c r="H140" s="46"/>
      <c r="I140" s="46">
        <f t="shared" si="13"/>
        <v>0</v>
      </c>
    </row>
    <row r="141" spans="1:9" x14ac:dyDescent="0.2">
      <c r="A141" s="8" t="s">
        <v>189</v>
      </c>
      <c r="B141" s="5" t="s">
        <v>194</v>
      </c>
      <c r="C141" s="6">
        <v>0</v>
      </c>
      <c r="D141" s="6"/>
      <c r="E141" s="38"/>
      <c r="F141" s="46"/>
      <c r="G141" s="46"/>
      <c r="H141" s="46"/>
      <c r="I141" s="46">
        <f t="shared" si="13"/>
        <v>0</v>
      </c>
    </row>
    <row r="142" spans="1:9" x14ac:dyDescent="0.2">
      <c r="A142" s="7"/>
      <c r="B142" s="5"/>
      <c r="C142" s="6"/>
      <c r="D142" s="6"/>
      <c r="E142" s="38"/>
      <c r="F142" s="46"/>
      <c r="G142" s="46"/>
      <c r="H142" s="46"/>
      <c r="I142" s="46">
        <f t="shared" si="13"/>
        <v>0</v>
      </c>
    </row>
    <row r="143" spans="1:9" ht="15" x14ac:dyDescent="0.25">
      <c r="A143" s="30" t="s">
        <v>195</v>
      </c>
      <c r="B143" s="31" t="s">
        <v>196</v>
      </c>
      <c r="C143" s="32">
        <f>SUM(C144:C147)</f>
        <v>8296240.5300000003</v>
      </c>
      <c r="D143" s="32"/>
      <c r="E143" s="37"/>
      <c r="F143" s="47">
        <f>SUM(F144:F148)</f>
        <v>580000</v>
      </c>
      <c r="G143" s="47">
        <f>SUM(G144:G148)</f>
        <v>1519999.94</v>
      </c>
      <c r="H143" s="47">
        <f t="shared" ref="H143" si="20">SUM(H144:H148)</f>
        <v>68056.100000000006</v>
      </c>
      <c r="I143" s="47">
        <f>+I144+I147</f>
        <v>2168056.04</v>
      </c>
    </row>
    <row r="144" spans="1:9" x14ac:dyDescent="0.2">
      <c r="A144" s="8" t="s">
        <v>199</v>
      </c>
      <c r="B144" s="5" t="s">
        <v>201</v>
      </c>
      <c r="C144" s="6">
        <v>4000000</v>
      </c>
      <c r="D144" s="6"/>
      <c r="E144" s="38"/>
      <c r="F144" s="46">
        <v>580000</v>
      </c>
      <c r="G144" s="46">
        <v>1513351.46</v>
      </c>
      <c r="H144" s="46">
        <v>68056.100000000006</v>
      </c>
      <c r="I144" s="46">
        <f t="shared" si="13"/>
        <v>2161407.56</v>
      </c>
    </row>
    <row r="145" spans="1:9" x14ac:dyDescent="0.2">
      <c r="A145" s="8" t="s">
        <v>198</v>
      </c>
      <c r="B145" s="5" t="s">
        <v>202</v>
      </c>
      <c r="C145" s="6">
        <v>4000000</v>
      </c>
      <c r="D145" s="6"/>
      <c r="E145" s="38"/>
      <c r="F145" s="46"/>
      <c r="G145" s="46"/>
      <c r="H145" s="46"/>
      <c r="I145" s="46">
        <f t="shared" si="13"/>
        <v>0</v>
      </c>
    </row>
    <row r="146" spans="1:9" x14ac:dyDescent="0.2">
      <c r="A146" s="8" t="s">
        <v>197</v>
      </c>
      <c r="B146" s="5" t="s">
        <v>203</v>
      </c>
      <c r="C146" s="6">
        <v>6240.53</v>
      </c>
      <c r="D146" s="6"/>
      <c r="E146" s="38"/>
      <c r="F146" s="46"/>
      <c r="G146" s="46"/>
      <c r="H146" s="46"/>
      <c r="I146" s="46">
        <f t="shared" si="13"/>
        <v>0</v>
      </c>
    </row>
    <row r="147" spans="1:9" x14ac:dyDescent="0.2">
      <c r="A147" s="8" t="s">
        <v>200</v>
      </c>
      <c r="B147" s="5" t="s">
        <v>204</v>
      </c>
      <c r="C147" s="6">
        <v>290000</v>
      </c>
      <c r="D147" s="6"/>
      <c r="E147" s="38"/>
      <c r="F147" s="46"/>
      <c r="G147" s="46">
        <v>6648.48</v>
      </c>
      <c r="H147" s="46"/>
      <c r="I147" s="46">
        <f t="shared" si="13"/>
        <v>6648.48</v>
      </c>
    </row>
    <row r="148" spans="1:9" x14ac:dyDescent="0.2">
      <c r="A148" s="8"/>
      <c r="B148" s="5"/>
      <c r="C148" s="6"/>
      <c r="D148" s="6"/>
      <c r="E148" s="38"/>
      <c r="F148" s="46"/>
      <c r="G148" s="46"/>
      <c r="H148" s="46"/>
      <c r="I148" s="46">
        <f t="shared" si="13"/>
        <v>0</v>
      </c>
    </row>
    <row r="149" spans="1:9" ht="15" x14ac:dyDescent="0.25">
      <c r="A149" s="30" t="s">
        <v>205</v>
      </c>
      <c r="B149" s="31" t="s">
        <v>196</v>
      </c>
      <c r="C149" s="32">
        <f>SUM(C150:C155)</f>
        <v>12878509.09</v>
      </c>
      <c r="D149" s="32"/>
      <c r="E149" s="37"/>
      <c r="F149" s="47">
        <f>SUM(F150:F155)</f>
        <v>0</v>
      </c>
      <c r="G149" s="47">
        <f>SUM(G150:G156)</f>
        <v>3357475.4699999997</v>
      </c>
      <c r="H149" s="47">
        <f t="shared" ref="H149" si="21">SUM(H150:H156)</f>
        <v>10978.2</v>
      </c>
      <c r="I149" s="47">
        <f>+I150+I151+I153+I154+I155</f>
        <v>3368453.67</v>
      </c>
    </row>
    <row r="150" spans="1:9" x14ac:dyDescent="0.2">
      <c r="A150" s="8" t="s">
        <v>206</v>
      </c>
      <c r="B150" s="5" t="s">
        <v>212</v>
      </c>
      <c r="C150" s="6">
        <v>450000</v>
      </c>
      <c r="D150" s="6"/>
      <c r="E150" s="38"/>
      <c r="F150" s="46"/>
      <c r="G150" s="46">
        <v>27560.17</v>
      </c>
      <c r="H150" s="46"/>
      <c r="I150" s="46">
        <f t="shared" si="13"/>
        <v>27560.17</v>
      </c>
    </row>
    <row r="151" spans="1:9" x14ac:dyDescent="0.2">
      <c r="A151" s="8" t="s">
        <v>207</v>
      </c>
      <c r="B151" s="5" t="s">
        <v>213</v>
      </c>
      <c r="C151" s="6">
        <v>10520000</v>
      </c>
      <c r="D151" s="6"/>
      <c r="E151" s="38"/>
      <c r="F151" s="46"/>
      <c r="G151" s="46">
        <v>2330019.08</v>
      </c>
      <c r="H151" s="46"/>
      <c r="I151" s="46">
        <f t="shared" si="13"/>
        <v>2330019.08</v>
      </c>
    </row>
    <row r="152" spans="1:9" x14ac:dyDescent="0.2">
      <c r="A152" s="8" t="s">
        <v>208</v>
      </c>
      <c r="B152" s="5" t="s">
        <v>214</v>
      </c>
      <c r="C152" s="6"/>
      <c r="D152" s="6"/>
      <c r="E152" s="38"/>
      <c r="F152" s="46"/>
      <c r="G152" s="46"/>
      <c r="H152" s="46"/>
      <c r="I152" s="46">
        <f t="shared" si="13"/>
        <v>0</v>
      </c>
    </row>
    <row r="153" spans="1:9" x14ac:dyDescent="0.2">
      <c r="A153" s="8" t="s">
        <v>209</v>
      </c>
      <c r="B153" s="5" t="s">
        <v>215</v>
      </c>
      <c r="C153" s="6">
        <v>50000</v>
      </c>
      <c r="D153" s="6"/>
      <c r="E153" s="38"/>
      <c r="F153" s="46"/>
      <c r="G153" s="46">
        <v>24662.959999999999</v>
      </c>
      <c r="H153" s="46"/>
      <c r="I153" s="46">
        <f t="shared" si="13"/>
        <v>24662.959999999999</v>
      </c>
    </row>
    <row r="154" spans="1:9" x14ac:dyDescent="0.2">
      <c r="A154" s="8" t="s">
        <v>210</v>
      </c>
      <c r="B154" s="5" t="s">
        <v>41</v>
      </c>
      <c r="C154" s="6">
        <v>1600000</v>
      </c>
      <c r="D154" s="6"/>
      <c r="E154" s="38"/>
      <c r="F154" s="46"/>
      <c r="G154" s="46">
        <v>698314.26</v>
      </c>
      <c r="H154" s="46">
        <v>10978.2</v>
      </c>
      <c r="I154" s="46">
        <f t="shared" si="13"/>
        <v>709292.46</v>
      </c>
    </row>
    <row r="155" spans="1:9" x14ac:dyDescent="0.2">
      <c r="A155" s="8" t="s">
        <v>211</v>
      </c>
      <c r="B155" s="5" t="s">
        <v>216</v>
      </c>
      <c r="C155" s="6">
        <v>258509.09</v>
      </c>
      <c r="D155" s="6"/>
      <c r="E155" s="38"/>
      <c r="F155" s="46"/>
      <c r="G155" s="46">
        <v>276919</v>
      </c>
      <c r="H155" s="46"/>
      <c r="I155" s="46">
        <f t="shared" ref="I155:I178" si="22">+F155+G155+H155</f>
        <v>276919</v>
      </c>
    </row>
    <row r="156" spans="1:9" x14ac:dyDescent="0.2">
      <c r="A156" s="8"/>
      <c r="B156" s="5"/>
      <c r="C156" s="6"/>
      <c r="D156" s="6"/>
      <c r="E156" s="38"/>
      <c r="F156" s="46"/>
      <c r="G156" s="46"/>
      <c r="H156" s="46"/>
      <c r="I156" s="46">
        <f t="shared" si="22"/>
        <v>0</v>
      </c>
    </row>
    <row r="157" spans="1:9" ht="15.75" x14ac:dyDescent="0.25">
      <c r="A157" s="19" t="s">
        <v>242</v>
      </c>
      <c r="B157" s="20" t="s">
        <v>243</v>
      </c>
      <c r="C157" s="21">
        <f>+C158</f>
        <v>58760000</v>
      </c>
      <c r="D157" s="21"/>
      <c r="E157" s="40"/>
      <c r="F157" s="50">
        <f>F158</f>
        <v>0</v>
      </c>
      <c r="G157" s="50">
        <f>G158</f>
        <v>4500000</v>
      </c>
      <c r="H157" s="50">
        <f>H158</f>
        <v>4234272.91</v>
      </c>
      <c r="I157" s="50">
        <f>I158</f>
        <v>8734272.9100000001</v>
      </c>
    </row>
    <row r="158" spans="1:9" ht="15" hidden="1" x14ac:dyDescent="0.25">
      <c r="A158" s="30" t="s">
        <v>244</v>
      </c>
      <c r="B158" s="31" t="s">
        <v>245</v>
      </c>
      <c r="C158" s="32">
        <f>+C159</f>
        <v>58760000</v>
      </c>
      <c r="D158" s="32"/>
      <c r="E158" s="37"/>
      <c r="F158" s="47">
        <f>SUM(F159:F161)</f>
        <v>0</v>
      </c>
      <c r="G158" s="47">
        <f t="shared" ref="G158:H158" si="23">SUM(G159:G161)</f>
        <v>4500000</v>
      </c>
      <c r="H158" s="47">
        <f t="shared" si="23"/>
        <v>4234272.91</v>
      </c>
      <c r="I158" s="47">
        <f>SUM(I159:I161)</f>
        <v>8734272.9100000001</v>
      </c>
    </row>
    <row r="159" spans="1:9" hidden="1" x14ac:dyDescent="0.2">
      <c r="A159" s="8" t="s">
        <v>246</v>
      </c>
      <c r="B159" s="5" t="s">
        <v>247</v>
      </c>
      <c r="C159" s="6">
        <v>58760000</v>
      </c>
      <c r="D159" s="6"/>
      <c r="E159" s="38"/>
      <c r="F159" s="46">
        <v>0</v>
      </c>
      <c r="G159" s="46">
        <v>4500000</v>
      </c>
      <c r="H159" s="46">
        <v>4234272.91</v>
      </c>
      <c r="I159" s="46">
        <f t="shared" si="22"/>
        <v>8734272.9100000001</v>
      </c>
    </row>
    <row r="160" spans="1:9" hidden="1" x14ac:dyDescent="0.2">
      <c r="A160" s="8"/>
      <c r="B160" s="5"/>
      <c r="C160" s="6"/>
      <c r="D160" s="6"/>
      <c r="E160" s="38"/>
      <c r="F160" s="46"/>
      <c r="G160" s="46"/>
      <c r="H160" s="46"/>
      <c r="I160" s="46">
        <f t="shared" si="22"/>
        <v>0</v>
      </c>
    </row>
    <row r="161" spans="1:9" hidden="1" x14ac:dyDescent="0.2">
      <c r="A161" s="7"/>
      <c r="B161" s="5"/>
      <c r="C161" s="6"/>
      <c r="D161" s="6"/>
      <c r="E161" s="38"/>
      <c r="F161" s="46"/>
      <c r="G161" s="46"/>
      <c r="H161" s="46"/>
      <c r="I161" s="46">
        <f t="shared" si="22"/>
        <v>0</v>
      </c>
    </row>
    <row r="162" spans="1:9" ht="15.75" hidden="1" x14ac:dyDescent="0.25">
      <c r="A162" s="19">
        <v>2.6</v>
      </c>
      <c r="B162" s="20" t="s">
        <v>217</v>
      </c>
      <c r="C162" s="21">
        <f>+C163+C168+C171+C174</f>
        <v>0</v>
      </c>
      <c r="D162" s="21"/>
      <c r="E162" s="40"/>
      <c r="F162" s="50">
        <f>F163</f>
        <v>0</v>
      </c>
      <c r="G162" s="50">
        <f>G163</f>
        <v>1224530.6800000002</v>
      </c>
      <c r="H162" s="50">
        <f>H163</f>
        <v>0</v>
      </c>
      <c r="I162" s="50">
        <f>I163</f>
        <v>1224530.6800000002</v>
      </c>
    </row>
    <row r="163" spans="1:9" ht="15" hidden="1" x14ac:dyDescent="0.25">
      <c r="A163" s="30" t="s">
        <v>218</v>
      </c>
      <c r="B163" s="31" t="s">
        <v>42</v>
      </c>
      <c r="C163" s="32">
        <f>+C164+C165+C166</f>
        <v>0</v>
      </c>
      <c r="D163" s="32"/>
      <c r="E163" s="37"/>
      <c r="F163" s="47">
        <f>SUM(F164:F178)</f>
        <v>0</v>
      </c>
      <c r="G163" s="47">
        <f>SUM(G164:G178)</f>
        <v>1224530.6800000002</v>
      </c>
      <c r="H163" s="47">
        <f t="shared" ref="H163" si="24">SUM(H164:H178)</f>
        <v>0</v>
      </c>
      <c r="I163" s="47">
        <f>SUM(I164:I178)</f>
        <v>1224530.6800000002</v>
      </c>
    </row>
    <row r="164" spans="1:9" hidden="1" x14ac:dyDescent="0.2">
      <c r="A164" s="8" t="s">
        <v>219</v>
      </c>
      <c r="B164" s="5" t="s">
        <v>221</v>
      </c>
      <c r="C164" s="6">
        <v>0</v>
      </c>
      <c r="D164" s="6"/>
      <c r="E164" s="38"/>
      <c r="F164" s="46"/>
      <c r="G164" s="46">
        <v>1034196.68</v>
      </c>
      <c r="H164" s="46"/>
      <c r="I164" s="46">
        <f t="shared" si="22"/>
        <v>1034196.68</v>
      </c>
    </row>
    <row r="165" spans="1:9" hidden="1" x14ac:dyDescent="0.2">
      <c r="A165" s="8" t="s">
        <v>220</v>
      </c>
      <c r="B165" s="5" t="s">
        <v>222</v>
      </c>
      <c r="C165" s="6">
        <v>0</v>
      </c>
      <c r="D165" s="6"/>
      <c r="E165" s="38"/>
      <c r="F165" s="46"/>
      <c r="G165" s="46"/>
      <c r="H165" s="46"/>
      <c r="I165" s="46">
        <f t="shared" si="22"/>
        <v>0</v>
      </c>
    </row>
    <row r="166" spans="1:9" hidden="1" x14ac:dyDescent="0.2">
      <c r="A166" s="8" t="s">
        <v>238</v>
      </c>
      <c r="B166" s="5" t="s">
        <v>239</v>
      </c>
      <c r="C166" s="6">
        <v>0</v>
      </c>
      <c r="D166" s="6"/>
      <c r="E166" s="38"/>
      <c r="F166" s="46"/>
      <c r="G166" s="46">
        <v>190334</v>
      </c>
      <c r="H166" s="46"/>
      <c r="I166" s="46">
        <f t="shared" si="22"/>
        <v>190334</v>
      </c>
    </row>
    <row r="167" spans="1:9" hidden="1" x14ac:dyDescent="0.2">
      <c r="A167" s="8"/>
      <c r="B167" s="5"/>
      <c r="C167" s="6"/>
      <c r="D167" s="6"/>
      <c r="E167" s="38"/>
      <c r="F167" s="46"/>
      <c r="G167" s="46"/>
      <c r="H167" s="46"/>
      <c r="I167" s="46">
        <f t="shared" si="22"/>
        <v>0</v>
      </c>
    </row>
    <row r="168" spans="1:9" ht="15" x14ac:dyDescent="0.25">
      <c r="A168" s="1" t="s">
        <v>223</v>
      </c>
      <c r="B168" s="2" t="s">
        <v>224</v>
      </c>
      <c r="C168" s="3">
        <f>+C169</f>
        <v>0</v>
      </c>
      <c r="D168" s="3"/>
      <c r="E168" s="41"/>
      <c r="F168" s="46"/>
      <c r="G168" s="46"/>
      <c r="H168" s="46"/>
      <c r="I168" s="46">
        <f t="shared" si="22"/>
        <v>0</v>
      </c>
    </row>
    <row r="169" spans="1:9" x14ac:dyDescent="0.2">
      <c r="A169" s="8" t="s">
        <v>225</v>
      </c>
      <c r="B169" s="5" t="s">
        <v>226</v>
      </c>
      <c r="C169" s="6">
        <v>0</v>
      </c>
      <c r="D169" s="6"/>
      <c r="E169" s="38"/>
      <c r="F169" s="46"/>
      <c r="G169" s="46"/>
      <c r="H169" s="46"/>
      <c r="I169" s="46">
        <f t="shared" si="22"/>
        <v>0</v>
      </c>
    </row>
    <row r="170" spans="1:9" x14ac:dyDescent="0.2">
      <c r="A170" s="8"/>
      <c r="B170" s="5"/>
      <c r="C170" s="6"/>
      <c r="D170" s="6"/>
      <c r="E170" s="38"/>
      <c r="F170" s="46"/>
      <c r="G170" s="46"/>
      <c r="H170" s="46"/>
      <c r="I170" s="46">
        <f t="shared" si="22"/>
        <v>0</v>
      </c>
    </row>
    <row r="171" spans="1:9" ht="15" x14ac:dyDescent="0.25">
      <c r="A171" s="1" t="s">
        <v>227</v>
      </c>
      <c r="B171" s="2" t="s">
        <v>228</v>
      </c>
      <c r="C171" s="3">
        <f>+C172</f>
        <v>0</v>
      </c>
      <c r="D171" s="3"/>
      <c r="E171" s="41"/>
      <c r="F171" s="46"/>
      <c r="G171" s="46"/>
      <c r="H171" s="46"/>
      <c r="I171" s="46">
        <f t="shared" si="22"/>
        <v>0</v>
      </c>
    </row>
    <row r="172" spans="1:9" x14ac:dyDescent="0.2">
      <c r="A172" s="8" t="s">
        <v>229</v>
      </c>
      <c r="B172" s="5" t="s">
        <v>230</v>
      </c>
      <c r="C172" s="6">
        <v>0</v>
      </c>
      <c r="D172" s="6"/>
      <c r="E172" s="38"/>
      <c r="F172" s="46"/>
      <c r="G172" s="46"/>
      <c r="H172" s="46"/>
      <c r="I172" s="46">
        <f t="shared" si="22"/>
        <v>0</v>
      </c>
    </row>
    <row r="173" spans="1:9" x14ac:dyDescent="0.2">
      <c r="A173" s="9"/>
      <c r="B173" s="10"/>
      <c r="C173" s="11"/>
      <c r="D173" s="11"/>
      <c r="E173" s="42"/>
      <c r="F173" s="46"/>
      <c r="G173" s="46"/>
      <c r="H173" s="46"/>
      <c r="I173" s="46">
        <f t="shared" si="22"/>
        <v>0</v>
      </c>
    </row>
    <row r="174" spans="1:9" ht="15" x14ac:dyDescent="0.25">
      <c r="A174" s="1" t="s">
        <v>231</v>
      </c>
      <c r="B174" s="2" t="s">
        <v>232</v>
      </c>
      <c r="C174" s="3">
        <f>+C175+C176</f>
        <v>0</v>
      </c>
      <c r="D174" s="3"/>
      <c r="E174" s="41"/>
      <c r="F174" s="46"/>
      <c r="G174" s="46"/>
      <c r="H174" s="46"/>
      <c r="I174" s="46">
        <f t="shared" si="22"/>
        <v>0</v>
      </c>
    </row>
    <row r="175" spans="1:9" x14ac:dyDescent="0.2">
      <c r="A175" s="12" t="s">
        <v>233</v>
      </c>
      <c r="B175" s="13" t="s">
        <v>43</v>
      </c>
      <c r="C175" s="14">
        <v>0</v>
      </c>
      <c r="D175" s="14"/>
      <c r="E175" s="39"/>
      <c r="F175" s="46"/>
      <c r="G175" s="46"/>
      <c r="H175" s="46"/>
      <c r="I175" s="46">
        <f t="shared" si="22"/>
        <v>0</v>
      </c>
    </row>
    <row r="176" spans="1:9" x14ac:dyDescent="0.2">
      <c r="A176" s="12" t="s">
        <v>234</v>
      </c>
      <c r="B176" s="13" t="s">
        <v>235</v>
      </c>
      <c r="C176" s="14">
        <v>0</v>
      </c>
      <c r="D176" s="14"/>
      <c r="E176" s="39"/>
      <c r="F176" s="46"/>
      <c r="G176" s="46"/>
      <c r="H176" s="46"/>
      <c r="I176" s="46">
        <f t="shared" si="22"/>
        <v>0</v>
      </c>
    </row>
    <row r="177" spans="1:9" x14ac:dyDescent="0.2">
      <c r="A177" s="12"/>
      <c r="B177" s="13"/>
      <c r="C177" s="14"/>
      <c r="D177" s="14"/>
      <c r="E177" s="39"/>
      <c r="F177" s="46"/>
      <c r="G177" s="46"/>
      <c r="H177" s="46"/>
      <c r="I177" s="46">
        <f t="shared" si="22"/>
        <v>0</v>
      </c>
    </row>
    <row r="178" spans="1:9" ht="13.5" thickBot="1" x14ac:dyDescent="0.25">
      <c r="A178" s="15"/>
      <c r="B178" s="16"/>
      <c r="C178" s="17"/>
      <c r="D178" s="17"/>
      <c r="E178" s="43"/>
      <c r="F178" s="46"/>
      <c r="G178" s="46"/>
      <c r="H178" s="46"/>
      <c r="I178" s="46">
        <f t="shared" si="22"/>
        <v>0</v>
      </c>
    </row>
    <row r="179" spans="1:9" ht="19.5" thickBot="1" x14ac:dyDescent="0.35">
      <c r="A179" s="33"/>
      <c r="B179" s="34" t="s">
        <v>44</v>
      </c>
      <c r="C179" s="35">
        <f>+C162+C157+C101+C52+C24</f>
        <v>127860000.33</v>
      </c>
      <c r="D179" s="35"/>
      <c r="E179" s="44"/>
      <c r="F179" s="47">
        <f>F162+F157+F101+F52+F24</f>
        <v>21161863.43</v>
      </c>
      <c r="G179" s="47">
        <f>G162+G157+G101+G52+G24</f>
        <v>66949511.670000009</v>
      </c>
      <c r="H179" s="47">
        <f t="shared" ref="H179" si="25">H162+H157+H101+H52+H24</f>
        <v>7954059.9299999997</v>
      </c>
      <c r="I179" s="47">
        <f>+H179+G179+F179</f>
        <v>96065435.030000001</v>
      </c>
    </row>
    <row r="180" spans="1:9" ht="14.25" thickTop="1" thickBot="1" x14ac:dyDescent="0.25">
      <c r="A180" s="25"/>
      <c r="B180" s="26"/>
      <c r="C180" s="26"/>
      <c r="D180" s="27"/>
      <c r="E180" s="27"/>
      <c r="F180" s="45"/>
      <c r="G180" s="45"/>
      <c r="H180" s="45"/>
      <c r="I180" s="45"/>
    </row>
    <row r="181" spans="1:9" ht="23.25" x14ac:dyDescent="0.2">
      <c r="A181" s="53"/>
      <c r="B181" s="54"/>
      <c r="C181" s="53"/>
      <c r="D181" s="54"/>
      <c r="E181" s="55"/>
      <c r="F181" s="56"/>
      <c r="G181" s="57"/>
      <c r="H181" s="62"/>
      <c r="I181" s="62"/>
    </row>
    <row r="182" spans="1:9" ht="23.25" customHeight="1" x14ac:dyDescent="0.2">
      <c r="A182" s="53"/>
      <c r="B182" s="63" t="s">
        <v>262</v>
      </c>
      <c r="C182" s="63"/>
      <c r="D182" s="63"/>
      <c r="E182" s="63"/>
      <c r="F182" s="63"/>
      <c r="G182" s="63"/>
      <c r="H182" s="62">
        <f>+H18-I179</f>
        <v>768606700.97000003</v>
      </c>
      <c r="I182" s="62">
        <f>+H18-I179</f>
        <v>768606700.97000003</v>
      </c>
    </row>
    <row r="183" spans="1:9" x14ac:dyDescent="0.2">
      <c r="I183" s="51"/>
    </row>
    <row r="188" spans="1:9" x14ac:dyDescent="0.2">
      <c r="F188" s="51"/>
      <c r="G188" s="51"/>
      <c r="H188" s="51"/>
      <c r="I188" s="51"/>
    </row>
  </sheetData>
  <mergeCells count="20">
    <mergeCell ref="A22:A23"/>
    <mergeCell ref="B22:B23"/>
    <mergeCell ref="C22:C23"/>
    <mergeCell ref="D22:E22"/>
    <mergeCell ref="A21:I21"/>
    <mergeCell ref="F22:F23"/>
    <mergeCell ref="G22:G23"/>
    <mergeCell ref="H22:H23"/>
    <mergeCell ref="I22:I23"/>
    <mergeCell ref="A11:H11"/>
    <mergeCell ref="A12:H12"/>
    <mergeCell ref="A13:H13"/>
    <mergeCell ref="A14:H14"/>
    <mergeCell ref="A15:H15"/>
    <mergeCell ref="H182:I182"/>
    <mergeCell ref="B182:G182"/>
    <mergeCell ref="H16:I16"/>
    <mergeCell ref="H17:I17"/>
    <mergeCell ref="H18:I18"/>
    <mergeCell ref="H181:I181"/>
  </mergeCells>
  <printOptions horizontalCentered="1"/>
  <pageMargins left="0" right="0" top="0.5" bottom="0" header="0" footer="0"/>
  <pageSetup scale="69" orientation="landscape" r:id="rId1"/>
  <headerFooter alignWithMargins="0"/>
  <rowBreaks count="2" manualBreakCount="2">
    <brk id="119" max="8" man="1"/>
    <brk id="178" max="8" man="1"/>
  </rowBreaks>
  <ignoredErrors>
    <ignoredError sqref="I24:I1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2014-02-17T19:42:03Z</cp:lastPrinted>
  <dcterms:created xsi:type="dcterms:W3CDTF">2013-08-07T15:42:38Z</dcterms:created>
  <dcterms:modified xsi:type="dcterms:W3CDTF">2019-03-29T14:36:52Z</dcterms:modified>
</cp:coreProperties>
</file>