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definedNames>
    <definedName name="_xlnm.Print_Area" localSheetId="0">Detallado!$A$1:$H$215</definedName>
    <definedName name="_xlnm.Print_Titles" localSheetId="0">Detallado!$1:$8</definedName>
  </definedNames>
  <calcPr calcId="145621"/>
</workbook>
</file>

<file path=xl/calcChain.xml><?xml version="1.0" encoding="utf-8"?>
<calcChain xmlns="http://schemas.openxmlformats.org/spreadsheetml/2006/main">
  <c r="E18" i="4" l="1"/>
  <c r="E162" i="4" l="1"/>
  <c r="E70" i="4"/>
  <c r="D165" i="4" l="1"/>
  <c r="D173" i="4" l="1"/>
  <c r="F177" i="4"/>
  <c r="H159" i="4"/>
  <c r="F166" i="4"/>
  <c r="H143" i="4"/>
  <c r="F129" i="4" l="1"/>
  <c r="F130" i="4"/>
  <c r="F131" i="4"/>
  <c r="F132" i="4"/>
  <c r="F136" i="4"/>
  <c r="F137" i="4"/>
  <c r="F138" i="4"/>
  <c r="F139" i="4"/>
  <c r="F140" i="4"/>
  <c r="F141" i="4"/>
  <c r="F142" i="4"/>
  <c r="F148" i="4"/>
  <c r="F149" i="4"/>
  <c r="F150" i="4"/>
  <c r="F151" i="4"/>
  <c r="F152" i="4"/>
  <c r="F157" i="4"/>
  <c r="F158" i="4"/>
  <c r="F159" i="4"/>
  <c r="F160" i="4"/>
  <c r="F161" i="4"/>
  <c r="F162" i="4"/>
  <c r="F156" i="4"/>
  <c r="F176" i="4"/>
  <c r="F178" i="4"/>
  <c r="F175" i="4"/>
  <c r="F174" i="4"/>
  <c r="F193" i="4"/>
  <c r="E195" i="4"/>
  <c r="F197" i="4"/>
  <c r="F196" i="4"/>
  <c r="D195" i="4"/>
  <c r="D189" i="4"/>
  <c r="F189" i="4" s="1"/>
  <c r="D154" i="4"/>
  <c r="D105" i="4"/>
  <c r="H91" i="4"/>
  <c r="F46" i="4"/>
  <c r="E45" i="4"/>
  <c r="D45" i="4"/>
  <c r="C45" i="4"/>
  <c r="F45" i="4" l="1"/>
  <c r="F195" i="4"/>
  <c r="E172" i="4"/>
  <c r="H11" i="4"/>
  <c r="H12" i="4"/>
  <c r="H14" i="4"/>
  <c r="H15" i="4"/>
  <c r="H16" i="4"/>
  <c r="H19" i="4"/>
  <c r="H21" i="4"/>
  <c r="H22" i="4"/>
  <c r="H23" i="4"/>
  <c r="H24" i="4"/>
  <c r="H25" i="4"/>
  <c r="H26" i="4"/>
  <c r="H31" i="4"/>
  <c r="H32" i="4"/>
  <c r="H33" i="4"/>
  <c r="H34" i="4"/>
  <c r="H37" i="4"/>
  <c r="H38" i="4"/>
  <c r="H39" i="4"/>
  <c r="H40" i="4"/>
  <c r="H41" i="4"/>
  <c r="H42" i="4"/>
  <c r="H43" i="4"/>
  <c r="H45" i="4"/>
  <c r="H46" i="4"/>
  <c r="H47" i="4"/>
  <c r="H49" i="4"/>
  <c r="H50" i="4"/>
  <c r="H52" i="4"/>
  <c r="H53" i="4"/>
  <c r="H54" i="4"/>
  <c r="H55" i="4"/>
  <c r="H57" i="4"/>
  <c r="H58" i="4"/>
  <c r="H59" i="4"/>
  <c r="H60" i="4"/>
  <c r="H61" i="4"/>
  <c r="H63" i="4"/>
  <c r="H64" i="4"/>
  <c r="H65" i="4"/>
  <c r="H66" i="4"/>
  <c r="H68" i="4"/>
  <c r="H69" i="4"/>
  <c r="H70" i="4"/>
  <c r="H73" i="4"/>
  <c r="H74" i="4"/>
  <c r="H75" i="4"/>
  <c r="H76" i="4"/>
  <c r="H77" i="4"/>
  <c r="H78" i="4"/>
  <c r="H79" i="4"/>
  <c r="H80" i="4"/>
  <c r="H82" i="4"/>
  <c r="H83" i="4"/>
  <c r="H84" i="4"/>
  <c r="H85" i="4"/>
  <c r="H88" i="4"/>
  <c r="H89" i="4"/>
  <c r="H90" i="4"/>
  <c r="H92" i="4"/>
  <c r="H94" i="4"/>
  <c r="H95" i="4"/>
  <c r="H96" i="4"/>
  <c r="H97" i="4"/>
  <c r="H98" i="4"/>
  <c r="H100" i="4"/>
  <c r="H101" i="4"/>
  <c r="H102" i="4"/>
  <c r="H103" i="4"/>
  <c r="H104" i="4"/>
  <c r="H105" i="4"/>
  <c r="H107" i="4"/>
  <c r="H108" i="4"/>
  <c r="H110" i="4"/>
  <c r="H111" i="4"/>
  <c r="H112" i="4"/>
  <c r="H113" i="4"/>
  <c r="H114" i="4"/>
  <c r="H115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30" i="4"/>
  <c r="H131" i="4"/>
  <c r="H132" i="4"/>
  <c r="H133" i="4"/>
  <c r="H135" i="4"/>
  <c r="H137" i="4"/>
  <c r="H138" i="4"/>
  <c r="H139" i="4"/>
  <c r="H140" i="4"/>
  <c r="H141" i="4"/>
  <c r="H142" i="4"/>
  <c r="H144" i="4"/>
  <c r="H145" i="4"/>
  <c r="H149" i="4"/>
  <c r="H151" i="4"/>
  <c r="H152" i="4"/>
  <c r="H153" i="4"/>
  <c r="H156" i="4"/>
  <c r="H157" i="4"/>
  <c r="H158" i="4"/>
  <c r="H160" i="4"/>
  <c r="H161" i="4"/>
  <c r="H163" i="4"/>
  <c r="H164" i="4"/>
  <c r="H165" i="4"/>
  <c r="H166" i="4"/>
  <c r="H168" i="4"/>
  <c r="H169" i="4"/>
  <c r="H170" i="4"/>
  <c r="H172" i="4"/>
  <c r="H173" i="4"/>
  <c r="H174" i="4"/>
  <c r="H175" i="4"/>
  <c r="H176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E154" i="4"/>
  <c r="F71" i="4"/>
  <c r="F72" i="4"/>
  <c r="F70" i="4"/>
  <c r="D69" i="4"/>
  <c r="E69" i="4"/>
  <c r="C69" i="4"/>
  <c r="F76" i="4"/>
  <c r="F77" i="4"/>
  <c r="F78" i="4"/>
  <c r="F75" i="4"/>
  <c r="D74" i="4"/>
  <c r="E74" i="4"/>
  <c r="C74" i="4"/>
  <c r="D90" i="4"/>
  <c r="E90" i="4"/>
  <c r="F92" i="4"/>
  <c r="F93" i="4"/>
  <c r="F94" i="4"/>
  <c r="F95" i="4"/>
  <c r="F96" i="4"/>
  <c r="F97" i="4"/>
  <c r="F91" i="4"/>
  <c r="F107" i="4"/>
  <c r="F108" i="4"/>
  <c r="F106" i="4"/>
  <c r="E105" i="4"/>
  <c r="C105" i="4"/>
  <c r="E127" i="4"/>
  <c r="D127" i="4"/>
  <c r="F128" i="4"/>
  <c r="F143" i="4"/>
  <c r="F144" i="4"/>
  <c r="F145" i="4"/>
  <c r="F135" i="4"/>
  <c r="E134" i="4"/>
  <c r="D134" i="4"/>
  <c r="F155" i="4"/>
  <c r="F183" i="4"/>
  <c r="F187" i="4"/>
  <c r="F211" i="4"/>
  <c r="F191" i="4"/>
  <c r="E165" i="4"/>
  <c r="F69" i="4" l="1"/>
  <c r="F105" i="4"/>
  <c r="F74" i="4"/>
  <c r="F199" i="4"/>
  <c r="H87" i="4"/>
  <c r="H51" i="4"/>
  <c r="F185" i="4"/>
  <c r="F134" i="4"/>
  <c r="H56" i="4"/>
  <c r="D180" i="4" l="1"/>
  <c r="H162" i="4" s="1"/>
  <c r="H171" i="4"/>
  <c r="D199" i="4"/>
  <c r="H181" i="4" s="1"/>
  <c r="D185" i="4"/>
  <c r="F167" i="4"/>
  <c r="H167" i="4" l="1"/>
  <c r="D172" i="4"/>
  <c r="E147" i="4"/>
  <c r="F192" i="4"/>
  <c r="F190" i="4"/>
  <c r="F182" i="4"/>
  <c r="F181" i="4"/>
  <c r="F180" i="4" l="1"/>
  <c r="D48" i="4"/>
  <c r="C54" i="4"/>
  <c r="H197" i="4"/>
  <c r="F24" i="4"/>
  <c r="D34" i="4"/>
  <c r="D23" i="4"/>
  <c r="D147" i="4"/>
  <c r="D117" i="4"/>
  <c r="D111" i="4"/>
  <c r="C147" i="4"/>
  <c r="D168" i="4"/>
  <c r="E168" i="4"/>
  <c r="C168" i="4"/>
  <c r="C173" i="4"/>
  <c r="F173" i="4" s="1"/>
  <c r="C154" i="4"/>
  <c r="C134" i="4"/>
  <c r="H116" i="4" s="1"/>
  <c r="C127" i="4"/>
  <c r="D124" i="4"/>
  <c r="E124" i="4"/>
  <c r="C124" i="4"/>
  <c r="E117" i="4"/>
  <c r="C117" i="4"/>
  <c r="E111" i="4"/>
  <c r="C111" i="4"/>
  <c r="D99" i="4"/>
  <c r="C99" i="4"/>
  <c r="E99" i="4"/>
  <c r="C80" i="4"/>
  <c r="C90" i="4"/>
  <c r="D85" i="4"/>
  <c r="E85" i="4"/>
  <c r="C85" i="4"/>
  <c r="D80" i="4"/>
  <c r="E80" i="4"/>
  <c r="D66" i="4"/>
  <c r="E66" i="4"/>
  <c r="C66" i="4"/>
  <c r="D62" i="4"/>
  <c r="E62" i="4"/>
  <c r="C62" i="4"/>
  <c r="D54" i="4"/>
  <c r="E54" i="4"/>
  <c r="C48" i="4"/>
  <c r="E48" i="4"/>
  <c r="D38" i="4"/>
  <c r="E38" i="4"/>
  <c r="C38" i="4"/>
  <c r="E34" i="4"/>
  <c r="C34" i="4"/>
  <c r="D31" i="4"/>
  <c r="E31" i="4"/>
  <c r="C31" i="4"/>
  <c r="C26" i="4"/>
  <c r="D26" i="4"/>
  <c r="E26" i="4"/>
  <c r="F29" i="4"/>
  <c r="C23" i="4"/>
  <c r="E23" i="4"/>
  <c r="F25" i="4"/>
  <c r="F27" i="4"/>
  <c r="F28" i="4"/>
  <c r="F32" i="4"/>
  <c r="F33" i="4"/>
  <c r="F35" i="4"/>
  <c r="F36" i="4"/>
  <c r="F37" i="4"/>
  <c r="F39" i="4"/>
  <c r="F40" i="4"/>
  <c r="F41" i="4"/>
  <c r="F42" i="4"/>
  <c r="F43" i="4"/>
  <c r="F44" i="4"/>
  <c r="F49" i="4"/>
  <c r="F50" i="4"/>
  <c r="F51" i="4"/>
  <c r="F52" i="4"/>
  <c r="F55" i="4"/>
  <c r="F56" i="4"/>
  <c r="F57" i="4"/>
  <c r="F58" i="4"/>
  <c r="F59" i="4"/>
  <c r="F60" i="4"/>
  <c r="F61" i="4"/>
  <c r="F63" i="4"/>
  <c r="F64" i="4"/>
  <c r="F65" i="4"/>
  <c r="F67" i="4"/>
  <c r="F68" i="4"/>
  <c r="F73" i="4"/>
  <c r="F79" i="4"/>
  <c r="F81" i="4"/>
  <c r="F82" i="4"/>
  <c r="F83" i="4"/>
  <c r="F84" i="4"/>
  <c r="F86" i="4"/>
  <c r="F87" i="4"/>
  <c r="F88" i="4"/>
  <c r="F98" i="4"/>
  <c r="F100" i="4"/>
  <c r="F101" i="4"/>
  <c r="F102" i="4"/>
  <c r="F103" i="4"/>
  <c r="F110" i="4"/>
  <c r="F112" i="4"/>
  <c r="F113" i="4"/>
  <c r="F114" i="4"/>
  <c r="F115" i="4"/>
  <c r="F116" i="4"/>
  <c r="F118" i="4"/>
  <c r="F119" i="4"/>
  <c r="F120" i="4"/>
  <c r="F121" i="4"/>
  <c r="F122" i="4"/>
  <c r="F123" i="4"/>
  <c r="F125" i="4"/>
  <c r="F126" i="4"/>
  <c r="F133" i="4"/>
  <c r="F146" i="4"/>
  <c r="F153" i="4"/>
  <c r="F163" i="4"/>
  <c r="F169" i="4"/>
  <c r="F170" i="4"/>
  <c r="F171" i="4"/>
  <c r="F202" i="4"/>
  <c r="F203" i="4"/>
  <c r="F204" i="4"/>
  <c r="F205" i="4"/>
  <c r="F206" i="4"/>
  <c r="F207" i="4"/>
  <c r="F208" i="4"/>
  <c r="F209" i="4"/>
  <c r="F210" i="4"/>
  <c r="F212" i="4"/>
  <c r="F38" i="4" l="1"/>
  <c r="F48" i="4"/>
  <c r="F66" i="4"/>
  <c r="F23" i="4"/>
  <c r="E104" i="4"/>
  <c r="H136" i="4"/>
  <c r="F154" i="4"/>
  <c r="H129" i="4"/>
  <c r="F147" i="4"/>
  <c r="H109" i="4"/>
  <c r="F127" i="4"/>
  <c r="F124" i="4"/>
  <c r="F117" i="4"/>
  <c r="F111" i="4"/>
  <c r="H72" i="4"/>
  <c r="F90" i="4"/>
  <c r="F85" i="4"/>
  <c r="F62" i="4"/>
  <c r="F54" i="4"/>
  <c r="D22" i="4"/>
  <c r="F26" i="4"/>
  <c r="H13" i="4"/>
  <c r="H18" i="4"/>
  <c r="E53" i="4"/>
  <c r="H44" i="4"/>
  <c r="H10" i="4"/>
  <c r="C22" i="4"/>
  <c r="H20" i="4"/>
  <c r="H30" i="4"/>
  <c r="H48" i="4"/>
  <c r="H67" i="4"/>
  <c r="D53" i="4"/>
  <c r="H62" i="4"/>
  <c r="H81" i="4"/>
  <c r="H93" i="4"/>
  <c r="H99" i="4"/>
  <c r="H106" i="4"/>
  <c r="C172" i="4"/>
  <c r="F172" i="4" s="1"/>
  <c r="H155" i="4"/>
  <c r="C164" i="4"/>
  <c r="H150" i="4"/>
  <c r="C165" i="4"/>
  <c r="D164" i="4"/>
  <c r="H154" i="4"/>
  <c r="H36" i="4"/>
  <c r="F80" i="4"/>
  <c r="F34" i="4"/>
  <c r="F31" i="4"/>
  <c r="E22" i="4"/>
  <c r="F168" i="4"/>
  <c r="F99" i="4"/>
  <c r="C53" i="4"/>
  <c r="D104" i="4"/>
  <c r="C104" i="4"/>
  <c r="E164" i="4"/>
  <c r="H147" i="4" l="1"/>
  <c r="F165" i="4"/>
  <c r="F164" i="4"/>
  <c r="F104" i="4"/>
  <c r="F53" i="4"/>
  <c r="F22" i="4"/>
  <c r="H35" i="4"/>
  <c r="H146" i="4"/>
  <c r="H86" i="4"/>
  <c r="H9" i="4"/>
  <c r="C213" i="4"/>
  <c r="E213" i="4"/>
  <c r="D213" i="4"/>
  <c r="F213" i="4" l="1"/>
  <c r="E215" i="4" s="1"/>
  <c r="H196" i="4"/>
  <c r="H199" i="4"/>
  <c r="H204" i="4" l="1"/>
  <c r="H208" i="4" s="1"/>
</calcChain>
</file>

<file path=xl/sharedStrings.xml><?xml version="1.0" encoding="utf-8"?>
<sst xmlns="http://schemas.openxmlformats.org/spreadsheetml/2006/main" count="322" uniqueCount="313">
  <si>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</si>
  <si>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</si>
  <si>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</si>
  <si>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</si>
  <si>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</si>
  <si>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</si>
  <si>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</si>
  <si>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</si>
  <si>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</si>
  <si>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</si>
  <si>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</si>
  <si>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</si>
  <si>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</si>
  <si>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</si>
  <si>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</si>
  <si>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</si>
  <si>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</si>
  <si>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</si>
  <si>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</si>
  <si>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</si>
  <si>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</si>
  <si>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</si>
  <si>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</si>
  <si>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</si>
  <si>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</si>
  <si>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</si>
  <si>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</si>
  <si>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</si>
  <si>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</si>
  <si>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</si>
  <si>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</si>
  <si>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</si>
  <si>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</si>
  <si>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</si>
  <si>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</si>
  <si>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</si>
  <si>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</si>
  <si>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</si>
  <si>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</si>
  <si>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</si>
  <si>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</si>
  <si>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</si>
  <si>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</si>
  <si>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</si>
  <si>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</si>
  <si>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</si>
  <si>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</si>
  <si>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</si>
  <si>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</si>
  <si>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</si>
  <si>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</si>
  <si>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</si>
  <si>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</si>
  <si>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</si>
  <si>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</si>
  <si>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</si>
  <si>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</si>
  <si>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</si>
  <si>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</si>
  <si>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</si>
  <si>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</si>
  <si>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</si>
  <si>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</si>
  <si>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</si>
  <si>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</si>
  <si>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</si>
  <si>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</si>
  <si>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</si>
  <si>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</si>
  <si>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</si>
  <si>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</si>
  <si>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</si>
  <si>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</si>
  <si>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</si>
  <si>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</si>
  <si>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</si>
  <si>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</si>
  <si>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</si>
  <si>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</si>
  <si>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</si>
  <si>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</si>
  <si>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</si>
  <si>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</si>
  <si>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</si>
  <si>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</si>
  <si>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</si>
  <si>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</si>
  <si>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</si>
  <si>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</si>
  <si>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</si>
  <si>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</si>
  <si>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</si>
  <si>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</si>
  <si>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</si>
  <si>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</si>
  <si>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</si>
  <si>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</si>
  <si>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</si>
  <si>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</si>
  <si>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</si>
  <si>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</si>
  <si>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</si>
  <si>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</si>
  <si>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</si>
  <si>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</si>
  <si>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</si>
  <si>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</si>
  <si>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</si>
  <si>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</si>
  <si>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</si>
  <si>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</si>
  <si>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</si>
  <si>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</si>
  <si>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</si>
  <si>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</si>
  <si>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</si>
  <si>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</si>
  <si>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</si>
  <si>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</si>
  <si>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</si>
  <si>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</si>
  <si>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</si>
  <si>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</si>
  <si>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</si>
  <si>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</si>
  <si>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</si>
  <si>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</si>
  <si>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</si>
  <si>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</si>
  <si>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</si>
  <si>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</si>
  <si>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</si>
  <si>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</si>
  <si>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</si>
  <si>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</si>
  <si>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</si>
  <si>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</si>
  <si>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</si>
  <si>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</si>
  <si>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</si>
  <si>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</si>
  <si>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</si>
  <si>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</si>
  <si>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</si>
  <si>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</si>
  <si>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</si>
  <si>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</si>
  <si>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</si>
  <si>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</si>
  <si>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</si>
  <si>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</si>
  <si>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</si>
  <si>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</si>
  <si>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</si>
  <si>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</si>
  <si>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</si>
  <si>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</si>
  <si>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</si>
  <si>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</si>
  <si>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</si>
  <si>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</si>
  <si>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</si>
  <si>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</si>
  <si>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</si>
  <si>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</si>
  <si>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</si>
  <si>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</si>
  <si>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</si>
  <si>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</si>
  <si>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</si>
  <si>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</si>
  <si>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</si>
  <si>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</si>
  <si>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</si>
  <si>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</si>
  <si>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</si>
  <si>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</si>
  <si>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</si>
  <si>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</si>
  <si>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</si>
  <si>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</si>
  <si>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</si>
  <si>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</si>
  <si>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</si>
  <si>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</si>
  <si>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</si>
  <si>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</si>
  <si>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</si>
  <si>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</si>
  <si>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</si>
  <si>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</si>
  <si>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</si>
  <si>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</si>
  <si>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</si>
  <si>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</si>
  <si>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</si>
  <si>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</si>
  <si>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</si>
  <si>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</si>
  <si>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</si>
  <si>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</si>
  <si>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</si>
  <si>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</si>
  <si>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</si>
  <si>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</si>
  <si>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</si>
  <si>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</si>
  <si>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</si>
  <si>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</si>
  <si>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</si>
  <si>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</si>
  <si>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</si>
  <si>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</si>
  <si>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</si>
  <si>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</si>
  <si>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</si>
  <si>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</si>
  <si>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</si>
  <si>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</si>
  <si>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</si>
  <si>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</si>
  <si>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</si>
  <si>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 xml:space="preserve">Maquinaria, Otros Equipos  y Herramientas </t>
  </si>
  <si>
    <t>2.6.5.8</t>
  </si>
  <si>
    <t xml:space="preserve">Otros Equipos </t>
  </si>
  <si>
    <t>2.6.8</t>
  </si>
  <si>
    <t xml:space="preserve">Bienes Intangibles </t>
  </si>
  <si>
    <t>2.6.8.3.1</t>
  </si>
  <si>
    <t>2.3.8.3.2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</si>
  <si>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</si>
  <si>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</si>
  <si>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</si>
  <si>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</si>
  <si>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</si>
  <si>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</si>
  <si>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</si>
  <si>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</si>
  <si>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</si>
  <si>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</si>
  <si>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</si>
  <si>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</si>
  <si>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</si>
  <si>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</si>
  <si>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</si>
  <si>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</si>
  <si>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</si>
  <si>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</si>
  <si>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</si>
  <si>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</si>
  <si>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</si>
  <si>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</si>
  <si>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</si>
  <si>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</si>
  <si>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</si>
  <si>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</si>
  <si>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</si>
  <si>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</si>
  <si>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</si>
  <si>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</si>
  <si>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</si>
  <si>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</si>
  <si>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</si>
  <si>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</si>
  <si>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</si>
  <si>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</si>
  <si>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</si>
  <si>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</si>
  <si>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</si>
  <si>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</si>
  <si>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</si>
  <si>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</si>
  <si>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</si>
  <si>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</si>
  <si>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</si>
  <si>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</si>
  <si>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</si>
  <si>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</si>
  <si>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2.6.8.8</t>
  </si>
  <si>
    <t xml:space="preserve">Licencias Informaticas  e intelectuales,  industriales y comerciales </t>
  </si>
  <si>
    <t>2.3.9.4</t>
  </si>
  <si>
    <t xml:space="preserve">Utiles destinados a actividades recreativas y deportivas 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</si>
  <si>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</si>
  <si>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</si>
  <si>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</si>
  <si>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</si>
  <si>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</si>
  <si>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</si>
  <si>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</si>
  <si>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</si>
  <si>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</si>
  <si>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</si>
  <si>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</si>
  <si>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</si>
  <si>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</si>
  <si>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</si>
  <si>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</si>
  <si>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</si>
  <si>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</si>
  <si>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</si>
  <si>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</si>
  <si>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</si>
  <si>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</si>
  <si>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</si>
  <si>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</si>
  <si>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VICE-PRESIDENCIA DE LA REPUBLICA DOMINICANA</t>
  </si>
  <si>
    <t>Gabinete de Coodinacion de Politicas Sociales</t>
  </si>
  <si>
    <t>Programa Progresando Con Solidaridad</t>
  </si>
  <si>
    <t xml:space="preserve"> “Año de la Superación del Analfabetismo”</t>
  </si>
  <si>
    <t>SALDO ANTERIOR</t>
  </si>
  <si>
    <t>TRANSFERENCIA RECIBIDA DE PRESUPUESTO</t>
  </si>
  <si>
    <t>EJECUCION PRESUPUESTARIA JULIO  2014</t>
  </si>
  <si>
    <t>SALDO DISPONIBLE  INICIO JULIO 2014</t>
  </si>
  <si>
    <t>Apropiacion pendiente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</si>
</sst>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9" x14ac:knownFonts="1">
    <font>
      <sz val="10"/>
      <name val="Arial"/>
    </font>
    <font>
      <sz val="10"/>
      <name val="Arial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4"/>
      <color theme="1"/>
      <name val="Arial Narrow"/>
      <family val="2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3" borderId="2" xfId="0" applyFont="1" applyFill="1" applyBorder="1"/>
    <xf numFmtId="0" fontId="2" fillId="4" borderId="2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49" fontId="3" fillId="0" borderId="2" xfId="0" applyNumberFormat="1" applyFont="1" applyBorder="1" applyAlignment="1">
      <alignment horizontal="center"/>
    </xf>
    <xf numFmtId="0" fontId="3" fillId="0" borderId="5" xfId="0" applyFont="1" applyBorder="1"/>
    <xf numFmtId="0" fontId="4" fillId="2" borderId="6" xfId="0" applyFont="1" applyFill="1" applyBorder="1"/>
    <xf numFmtId="0" fontId="6" fillId="4" borderId="7" xfId="0" applyFont="1" applyFill="1" applyBorder="1"/>
    <xf numFmtId="0" fontId="2" fillId="4" borderId="4" xfId="0" applyFont="1" applyFill="1" applyBorder="1"/>
    <xf numFmtId="49" fontId="3" fillId="0" borderId="5" xfId="0" applyNumberFormat="1" applyFont="1" applyBorder="1" applyAlignment="1">
      <alignment horizontal="center"/>
    </xf>
    <xf numFmtId="0" fontId="8" fillId="0" borderId="0" xfId="0" applyFont="1" applyBorder="1"/>
    <xf numFmtId="0" fontId="8" fillId="0" borderId="8" xfId="0" applyFont="1" applyBorder="1"/>
    <xf numFmtId="0" fontId="4" fillId="2" borderId="6" xfId="0" applyNumberFormat="1" applyFont="1" applyFill="1" applyBorder="1" applyAlignment="1">
      <alignment horizontal="center"/>
    </xf>
    <xf numFmtId="43" fontId="9" fillId="2" borderId="6" xfId="0" applyNumberFormat="1" applyFont="1" applyFill="1" applyBorder="1"/>
    <xf numFmtId="0" fontId="7" fillId="4" borderId="4" xfId="0" applyNumberFormat="1" applyFont="1" applyFill="1" applyBorder="1" applyAlignment="1">
      <alignment horizontal="center"/>
    </xf>
    <xf numFmtId="43" fontId="9" fillId="4" borderId="4" xfId="1" applyFont="1" applyFill="1" applyBorder="1"/>
    <xf numFmtId="43" fontId="8" fillId="0" borderId="2" xfId="1" applyFont="1" applyBorder="1"/>
    <xf numFmtId="0" fontId="8" fillId="0" borderId="2" xfId="0" applyNumberFormat="1" applyFont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43" fontId="9" fillId="4" borderId="2" xfId="1" applyFont="1" applyFill="1" applyBorder="1"/>
    <xf numFmtId="0" fontId="8" fillId="0" borderId="5" xfId="0" applyNumberFormat="1" applyFont="1" applyBorder="1" applyAlignment="1">
      <alignment horizontal="center"/>
    </xf>
    <xf numFmtId="43" fontId="8" fillId="0" borderId="5" xfId="1" applyFont="1" applyBorder="1"/>
    <xf numFmtId="43" fontId="8" fillId="0" borderId="2" xfId="1" applyFont="1" applyBorder="1" applyAlignment="1">
      <alignment horizontal="right"/>
    </xf>
    <xf numFmtId="0" fontId="7" fillId="3" borderId="2" xfId="0" applyNumberFormat="1" applyFont="1" applyFill="1" applyBorder="1" applyAlignment="1">
      <alignment horizontal="center"/>
    </xf>
    <xf numFmtId="0" fontId="6" fillId="4" borderId="7" xfId="0" applyNumberFormat="1" applyFont="1" applyFill="1" applyBorder="1" applyAlignment="1">
      <alignment horizontal="center"/>
    </xf>
    <xf numFmtId="43" fontId="10" fillId="4" borderId="7" xfId="1" applyFont="1" applyFill="1" applyBorder="1"/>
    <xf numFmtId="43" fontId="9" fillId="4" borderId="4" xfId="0" applyNumberFormat="1" applyFont="1" applyFill="1" applyBorder="1"/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/>
    <xf numFmtId="43" fontId="8" fillId="0" borderId="12" xfId="1" applyFont="1" applyBorder="1"/>
    <xf numFmtId="164" fontId="0" fillId="0" borderId="0" xfId="0" applyNumberFormat="1"/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43" fontId="12" fillId="0" borderId="14" xfId="1" applyFont="1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43" fontId="12" fillId="0" borderId="0" xfId="1" applyFont="1" applyBorder="1"/>
    <xf numFmtId="0" fontId="0" fillId="0" borderId="17" xfId="0" applyBorder="1"/>
    <xf numFmtId="0" fontId="2" fillId="5" borderId="16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13" fillId="0" borderId="1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6" borderId="16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7" fillId="5" borderId="17" xfId="0" applyFont="1" applyFill="1" applyBorder="1" applyAlignment="1">
      <alignment horizontal="center"/>
    </xf>
    <xf numFmtId="43" fontId="6" fillId="5" borderId="0" xfId="1" applyFont="1" applyFill="1" applyBorder="1" applyAlignment="1">
      <alignment horizontal="center" vertical="center" wrapText="1"/>
    </xf>
    <xf numFmtId="43" fontId="6" fillId="5" borderId="17" xfId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right" vertical="center" wrapText="1"/>
    </xf>
    <xf numFmtId="43" fontId="6" fillId="5" borderId="19" xfId="1" applyFont="1" applyFill="1" applyBorder="1" applyAlignment="1">
      <alignment horizontal="center" vertical="center" wrapText="1"/>
    </xf>
    <xf numFmtId="43" fontId="6" fillId="5" borderId="20" xfId="1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1857375</xdr:colOff>
      <xdr:row>10</xdr:row>
      <xdr:rowOff>9525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3038475" cy="16097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1057274</xdr:colOff>
      <xdr:row>0</xdr:row>
      <xdr:rowOff>57152</xdr:rowOff>
    </xdr:from>
    <xdr:to>
      <xdr:col>5</xdr:col>
      <xdr:colOff>1142999</xdr:colOff>
      <xdr:row>10</xdr:row>
      <xdr:rowOff>9526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14924" y="57152"/>
          <a:ext cx="3476625" cy="15716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I215"/>
  <sheetViews>
    <sheetView tabSelected="1" view="pageBreakPreview" zoomScaleSheetLayoutView="100" workbookViewId="0">
      <selection activeCell="A13" sqref="A13:F13"/>
    </sheetView>
  </sheetViews>
  <sheetFormatPr baseColWidth="10" defaultRowHeight="12.75" x14ac:dyDescent="0.2"/>
  <cols>
    <col min="1" max="1" width="18.140625" customWidth="1"/>
    <col min="2" max="2" width="42.7109375" customWidth="1"/>
    <col min="3" max="3" width="17.42578125" customWidth="1"/>
    <col min="4" max="4" width="17.42578125" bestFit="1" customWidth="1"/>
    <col min="5" max="5" width="16" customWidth="1"/>
    <col min="6" max="6" width="17.42578125" bestFit="1" customWidth="1"/>
    <col min="7" max="7" width="14.85546875" hidden="1" customWidth="1"/>
    <col min="8" max="8" width="18" hidden="1" customWidth="1"/>
  </cols>
  <sheetData>
    <row r="1" spans="1:9" x14ac:dyDescent="0.2">
      <c r="A1" s="36"/>
      <c r="B1" s="37"/>
      <c r="C1" s="37"/>
      <c r="D1" s="37"/>
      <c r="E1" s="38"/>
      <c r="F1" s="39"/>
    </row>
    <row r="2" spans="1:9" x14ac:dyDescent="0.2">
      <c r="A2" s="40"/>
      <c r="B2" s="41"/>
      <c r="C2" s="41"/>
      <c r="D2" s="41"/>
      <c r="E2" s="42"/>
      <c r="F2" s="43"/>
    </row>
    <row r="3" spans="1:9" x14ac:dyDescent="0.2">
      <c r="A3" s="40"/>
      <c r="B3" s="41"/>
      <c r="C3" s="41"/>
      <c r="D3" s="41"/>
      <c r="E3" s="42"/>
      <c r="F3" s="43"/>
    </row>
    <row r="4" spans="1:9" x14ac:dyDescent="0.2">
      <c r="A4" s="40"/>
      <c r="B4" s="41"/>
      <c r="C4" s="41"/>
      <c r="D4" s="41"/>
      <c r="E4" s="42"/>
      <c r="F4" s="43"/>
    </row>
    <row r="5" spans="1:9" x14ac:dyDescent="0.2">
      <c r="A5" s="40"/>
      <c r="B5" s="41"/>
      <c r="C5" s="41"/>
      <c r="D5" s="41"/>
      <c r="E5" s="42"/>
      <c r="F5" s="43"/>
    </row>
    <row r="6" spans="1:9" x14ac:dyDescent="0.2">
      <c r="A6" s="40"/>
      <c r="B6" s="41"/>
      <c r="C6" s="41"/>
      <c r="D6" s="41"/>
      <c r="E6" s="42"/>
      <c r="F6" s="43"/>
    </row>
    <row r="7" spans="1:9" x14ac:dyDescent="0.2">
      <c r="A7" s="40"/>
      <c r="B7" s="41"/>
      <c r="C7" s="41"/>
      <c r="D7" s="41"/>
      <c r="E7" s="42"/>
      <c r="F7" s="43"/>
    </row>
    <row r="8" spans="1:9" x14ac:dyDescent="0.2">
      <c r="A8" s="40"/>
      <c r="B8" s="41"/>
      <c r="C8" s="41"/>
      <c r="D8" s="41"/>
      <c r="E8" s="42"/>
      <c r="F8" s="43"/>
      <c r="H8" s="4" t="s">
        <v>241</v>
      </c>
      <c r="I8" s="34"/>
    </row>
    <row r="9" spans="1:9" x14ac:dyDescent="0.2">
      <c r="A9" s="40"/>
      <c r="B9" s="41"/>
      <c r="C9" s="41"/>
      <c r="D9" s="41"/>
      <c r="E9" s="42"/>
      <c r="F9" s="43"/>
      <c r="H9" s="3">
        <f t="shared" ref="H9:H16" si="0">+C22+D22+E22</f>
        <v>43655674.629999995</v>
      </c>
      <c r="I9" s="33"/>
    </row>
    <row r="10" spans="1:9" x14ac:dyDescent="0.2">
      <c r="A10" s="40"/>
      <c r="B10" s="41"/>
      <c r="C10" s="41"/>
      <c r="D10" s="41"/>
      <c r="E10" s="42"/>
      <c r="F10" s="43"/>
      <c r="H10" s="3">
        <f t="shared" si="0"/>
        <v>37336496.099999994</v>
      </c>
      <c r="I10" s="33"/>
    </row>
    <row r="11" spans="1:9" ht="23.25" x14ac:dyDescent="0.35">
      <c r="A11" s="56" t="s">
        <v>304</v>
      </c>
      <c r="B11" s="57"/>
      <c r="C11" s="57"/>
      <c r="D11" s="57"/>
      <c r="E11" s="57"/>
      <c r="F11" s="58"/>
      <c r="H11" s="3">
        <f t="shared" si="0"/>
        <v>37336496.099999994</v>
      </c>
      <c r="I11" s="33"/>
    </row>
    <row r="12" spans="1:9" ht="20.25" x14ac:dyDescent="0.3">
      <c r="A12" s="59" t="s">
        <v>305</v>
      </c>
      <c r="B12" s="60"/>
      <c r="C12" s="60"/>
      <c r="D12" s="60"/>
      <c r="E12" s="60"/>
      <c r="F12" s="61"/>
      <c r="H12" s="3">
        <f t="shared" si="0"/>
        <v>0</v>
      </c>
      <c r="I12" s="33"/>
    </row>
    <row r="13" spans="1:9" ht="22.5" x14ac:dyDescent="0.45">
      <c r="A13" s="62" t="s">
        <v>306</v>
      </c>
      <c r="B13" s="63"/>
      <c r="C13" s="63"/>
      <c r="D13" s="63"/>
      <c r="E13" s="63"/>
      <c r="F13" s="64"/>
      <c r="H13" s="3">
        <f t="shared" si="0"/>
        <v>83800</v>
      </c>
      <c r="I13" s="33"/>
    </row>
    <row r="14" spans="1:9" ht="18.75" x14ac:dyDescent="0.2">
      <c r="A14" s="65" t="s">
        <v>307</v>
      </c>
      <c r="B14" s="66"/>
      <c r="C14" s="66"/>
      <c r="D14" s="66"/>
      <c r="E14" s="66"/>
      <c r="F14" s="67"/>
      <c r="H14" s="3">
        <f t="shared" si="0"/>
        <v>83800</v>
      </c>
      <c r="I14" s="33"/>
    </row>
    <row r="15" spans="1:9" ht="31.5" x14ac:dyDescent="0.5">
      <c r="A15" s="68" t="s">
        <v>310</v>
      </c>
      <c r="B15" s="69"/>
      <c r="C15" s="69"/>
      <c r="D15" s="69"/>
      <c r="E15" s="69"/>
      <c r="F15" s="70"/>
      <c r="H15" s="3">
        <f t="shared" si="0"/>
        <v>0</v>
      </c>
      <c r="I15" s="33"/>
    </row>
    <row r="16" spans="1:9" ht="18" x14ac:dyDescent="0.2">
      <c r="A16" s="44"/>
      <c r="B16" s="45"/>
      <c r="C16" s="76" t="s">
        <v>308</v>
      </c>
      <c r="D16" s="76"/>
      <c r="E16" s="71">
        <v>185728415.44999999</v>
      </c>
      <c r="F16" s="72"/>
      <c r="H16" s="3">
        <f t="shared" si="0"/>
        <v>0</v>
      </c>
      <c r="I16" s="33"/>
    </row>
    <row r="17" spans="1:9" ht="18" x14ac:dyDescent="0.2">
      <c r="A17" s="44"/>
      <c r="B17" s="76" t="s">
        <v>309</v>
      </c>
      <c r="C17" s="76"/>
      <c r="D17" s="76"/>
      <c r="E17" s="71">
        <v>141587705.36000001</v>
      </c>
      <c r="F17" s="72"/>
      <c r="H17" s="3"/>
      <c r="I17" s="33"/>
    </row>
    <row r="18" spans="1:9" ht="18" x14ac:dyDescent="0.2">
      <c r="A18" s="44"/>
      <c r="B18" s="76" t="s">
        <v>311</v>
      </c>
      <c r="C18" s="76"/>
      <c r="D18" s="76"/>
      <c r="E18" s="71">
        <f>+E16+E17</f>
        <v>327316120.81</v>
      </c>
      <c r="F18" s="72"/>
      <c r="H18" s="3">
        <f>+C31+D31+E31</f>
        <v>0</v>
      </c>
      <c r="I18" s="33"/>
    </row>
    <row r="19" spans="1:9" ht="13.5" thickBot="1" x14ac:dyDescent="0.25">
      <c r="A19" s="53"/>
      <c r="B19" s="54"/>
      <c r="C19" s="54"/>
      <c r="D19" s="54"/>
      <c r="E19" s="54"/>
      <c r="F19" s="55"/>
      <c r="H19" s="3">
        <f t="shared" ref="H19:H72" si="1">+C37+D37+E37</f>
        <v>0</v>
      </c>
      <c r="I19" s="33"/>
    </row>
    <row r="20" spans="1:9" ht="14.25" thickTop="1" thickBot="1" x14ac:dyDescent="0.25">
      <c r="A20" s="49" t="s">
        <v>45</v>
      </c>
      <c r="B20" s="51" t="s">
        <v>0</v>
      </c>
      <c r="C20" s="13"/>
      <c r="D20" s="13"/>
      <c r="E20" s="13"/>
      <c r="F20" s="14"/>
      <c r="H20" s="3">
        <f t="shared" si="1"/>
        <v>765646.92</v>
      </c>
      <c r="I20" s="33"/>
    </row>
    <row r="21" spans="1:9" ht="13.5" thickBot="1" x14ac:dyDescent="0.25">
      <c r="A21" s="50"/>
      <c r="B21" s="52"/>
      <c r="C21" s="35" t="s">
        <v>260</v>
      </c>
      <c r="D21" s="35" t="s">
        <v>261</v>
      </c>
      <c r="E21" s="35" t="s">
        <v>262</v>
      </c>
      <c r="F21" s="35" t="s">
        <v>263</v>
      </c>
      <c r="H21" s="3">
        <f t="shared" si="1"/>
        <v>765646.92</v>
      </c>
      <c r="I21" s="33"/>
    </row>
    <row r="22" spans="1:9" ht="16.5" thickBot="1" x14ac:dyDescent="0.3">
      <c r="A22" s="15">
        <v>21</v>
      </c>
      <c r="B22" s="9" t="s">
        <v>1</v>
      </c>
      <c r="C22" s="16">
        <f>+C23+C26+C31+C34+C38+C48</f>
        <v>21038101.919999998</v>
      </c>
      <c r="D22" s="16">
        <f>+D23+D26+D31+D34+D38+D45+D48</f>
        <v>20391456.710000001</v>
      </c>
      <c r="E22" s="16">
        <f>+E23+E26+E31+E34+E38+E48</f>
        <v>2226116</v>
      </c>
      <c r="F22" s="16">
        <f>SUM(C22:E22)</f>
        <v>43655674.629999995</v>
      </c>
      <c r="H22" s="3">
        <f t="shared" si="1"/>
        <v>0</v>
      </c>
      <c r="I22" s="33"/>
    </row>
    <row r="23" spans="1:9" ht="16.5" x14ac:dyDescent="0.3">
      <c r="A23" s="17" t="s">
        <v>46</v>
      </c>
      <c r="B23" s="11" t="s">
        <v>47</v>
      </c>
      <c r="C23" s="29">
        <f t="shared" ref="C23" si="2">C24</f>
        <v>18155565.489999998</v>
      </c>
      <c r="D23" s="18">
        <f>D24</f>
        <v>16954814.609999999</v>
      </c>
      <c r="E23" s="29">
        <f>E24</f>
        <v>2226116</v>
      </c>
      <c r="F23" s="29">
        <f>SUM(C23:E23)</f>
        <v>37336496.099999994</v>
      </c>
      <c r="H23" s="3">
        <f t="shared" si="1"/>
        <v>0</v>
      </c>
      <c r="I23" s="33"/>
    </row>
    <row r="24" spans="1:9" x14ac:dyDescent="0.2">
      <c r="A24" s="5" t="s">
        <v>62</v>
      </c>
      <c r="B24" s="6" t="s">
        <v>2</v>
      </c>
      <c r="C24" s="19">
        <v>18155565.489999998</v>
      </c>
      <c r="D24" s="19">
        <v>16954814.609999999</v>
      </c>
      <c r="E24" s="19">
        <v>2226116</v>
      </c>
      <c r="F24" s="19">
        <f>+C24+D24+E24</f>
        <v>37336496.099999994</v>
      </c>
      <c r="H24" s="3">
        <f t="shared" si="1"/>
        <v>0</v>
      </c>
      <c r="I24" s="33"/>
    </row>
    <row r="25" spans="1:9" x14ac:dyDescent="0.2">
      <c r="A25" s="20"/>
      <c r="B25" s="6"/>
      <c r="C25" s="19"/>
      <c r="D25" s="19"/>
      <c r="E25" s="19"/>
      <c r="F25" s="19">
        <f t="shared" ref="F25:F88" si="3">+C25+D25+E25</f>
        <v>0</v>
      </c>
      <c r="H25" s="3">
        <f t="shared" si="1"/>
        <v>0</v>
      </c>
      <c r="I25" s="33"/>
    </row>
    <row r="26" spans="1:9" ht="16.5" x14ac:dyDescent="0.3">
      <c r="A26" s="21" t="s">
        <v>48</v>
      </c>
      <c r="B26" s="2" t="s">
        <v>49</v>
      </c>
      <c r="C26" s="22">
        <f>SUM(C27:C29)</f>
        <v>83800</v>
      </c>
      <c r="D26" s="22">
        <f>SUM(D27:D29)</f>
        <v>0</v>
      </c>
      <c r="E26" s="22">
        <f>SUM(E27:E29)</f>
        <v>0</v>
      </c>
      <c r="F26" s="22">
        <f>SUM(C26:E26)</f>
        <v>83800</v>
      </c>
      <c r="H26" s="3">
        <f t="shared" si="1"/>
        <v>0</v>
      </c>
      <c r="I26" s="33"/>
    </row>
    <row r="27" spans="1:9" x14ac:dyDescent="0.2">
      <c r="A27" s="5" t="s">
        <v>59</v>
      </c>
      <c r="B27" s="6" t="s">
        <v>50</v>
      </c>
      <c r="C27" s="19">
        <v>83800</v>
      </c>
      <c r="D27" s="19"/>
      <c r="E27" s="19"/>
      <c r="F27" s="19">
        <f t="shared" si="3"/>
        <v>83800</v>
      </c>
      <c r="H27" s="3"/>
      <c r="I27" s="33"/>
    </row>
    <row r="28" spans="1:9" x14ac:dyDescent="0.2">
      <c r="A28" s="5" t="s">
        <v>60</v>
      </c>
      <c r="B28" s="6" t="s">
        <v>51</v>
      </c>
      <c r="C28" s="19"/>
      <c r="D28" s="19"/>
      <c r="E28" s="19"/>
      <c r="F28" s="19">
        <f t="shared" si="3"/>
        <v>0</v>
      </c>
      <c r="H28" s="3"/>
      <c r="I28" s="33"/>
    </row>
    <row r="29" spans="1:9" x14ac:dyDescent="0.2">
      <c r="A29" s="5" t="s">
        <v>61</v>
      </c>
      <c r="B29" s="6" t="s">
        <v>52</v>
      </c>
      <c r="C29" s="19"/>
      <c r="D29" s="19"/>
      <c r="E29" s="19"/>
      <c r="F29" s="19">
        <f t="shared" si="3"/>
        <v>0</v>
      </c>
      <c r="H29" s="3"/>
      <c r="I29" s="33"/>
    </row>
    <row r="30" spans="1:9" x14ac:dyDescent="0.2">
      <c r="A30" s="5"/>
      <c r="B30" s="6"/>
      <c r="C30" s="19"/>
      <c r="D30" s="19"/>
      <c r="E30" s="19"/>
      <c r="F30" s="19"/>
      <c r="H30" s="3">
        <f t="shared" si="1"/>
        <v>5381348.5899999999</v>
      </c>
      <c r="I30" s="33"/>
    </row>
    <row r="31" spans="1:9" ht="16.5" x14ac:dyDescent="0.3">
      <c r="A31" s="21" t="s">
        <v>53</v>
      </c>
      <c r="B31" s="2" t="s">
        <v>54</v>
      </c>
      <c r="C31" s="22">
        <f>SUM(C32:C33)</f>
        <v>0</v>
      </c>
      <c r="D31" s="22">
        <f t="shared" ref="D31:F31" si="4">SUM(D32:D33)</f>
        <v>0</v>
      </c>
      <c r="E31" s="22">
        <f t="shared" si="4"/>
        <v>0</v>
      </c>
      <c r="F31" s="22">
        <f t="shared" si="4"/>
        <v>0</v>
      </c>
      <c r="H31" s="3">
        <f t="shared" si="1"/>
        <v>2497989.5099999998</v>
      </c>
      <c r="I31" s="33"/>
    </row>
    <row r="32" spans="1:9" x14ac:dyDescent="0.2">
      <c r="A32" s="5" t="s">
        <v>55</v>
      </c>
      <c r="B32" s="6" t="s">
        <v>56</v>
      </c>
      <c r="C32" s="19"/>
      <c r="D32" s="19"/>
      <c r="E32" s="19"/>
      <c r="F32" s="19">
        <f t="shared" si="3"/>
        <v>0</v>
      </c>
      <c r="H32" s="3">
        <f t="shared" si="1"/>
        <v>2523824.41</v>
      </c>
      <c r="I32" s="33"/>
    </row>
    <row r="33" spans="1:9" x14ac:dyDescent="0.2">
      <c r="A33" s="5"/>
      <c r="B33" s="6"/>
      <c r="C33" s="19"/>
      <c r="D33" s="19"/>
      <c r="E33" s="19"/>
      <c r="F33" s="19">
        <f t="shared" si="3"/>
        <v>0</v>
      </c>
      <c r="H33" s="3">
        <f t="shared" si="1"/>
        <v>359534.67000000004</v>
      </c>
      <c r="I33" s="33"/>
    </row>
    <row r="34" spans="1:9" ht="16.5" x14ac:dyDescent="0.3">
      <c r="A34" s="21" t="s">
        <v>57</v>
      </c>
      <c r="B34" s="2" t="s">
        <v>58</v>
      </c>
      <c r="C34" s="22">
        <f>SUM(C35:C37)</f>
        <v>0</v>
      </c>
      <c r="D34" s="22">
        <f>SUM(D35:D37)</f>
        <v>88383.02</v>
      </c>
      <c r="E34" s="22">
        <f t="shared" ref="E34:F34" si="5">SUM(E35:E37)</f>
        <v>0</v>
      </c>
      <c r="F34" s="22">
        <f t="shared" si="5"/>
        <v>88383.02</v>
      </c>
      <c r="H34" s="3">
        <f t="shared" si="1"/>
        <v>0</v>
      </c>
      <c r="I34" s="33"/>
    </row>
    <row r="35" spans="1:9" x14ac:dyDescent="0.2">
      <c r="A35" s="5" t="s">
        <v>63</v>
      </c>
      <c r="B35" s="6" t="s">
        <v>64</v>
      </c>
      <c r="C35" s="19"/>
      <c r="D35" s="19">
        <v>88383.02</v>
      </c>
      <c r="E35" s="19"/>
      <c r="F35" s="19">
        <f t="shared" si="3"/>
        <v>88383.02</v>
      </c>
      <c r="H35" s="3">
        <f t="shared" si="1"/>
        <v>53078432.379999995</v>
      </c>
      <c r="I35" s="33"/>
    </row>
    <row r="36" spans="1:9" x14ac:dyDescent="0.2">
      <c r="A36" s="5" t="s">
        <v>65</v>
      </c>
      <c r="B36" s="6" t="s">
        <v>66</v>
      </c>
      <c r="C36" s="19"/>
      <c r="D36" s="19"/>
      <c r="E36" s="19"/>
      <c r="F36" s="19">
        <f t="shared" si="3"/>
        <v>0</v>
      </c>
      <c r="H36" s="3">
        <f t="shared" si="1"/>
        <v>5698126.1099999994</v>
      </c>
      <c r="I36" s="33"/>
    </row>
    <row r="37" spans="1:9" x14ac:dyDescent="0.2">
      <c r="A37" s="20"/>
      <c r="B37" s="6"/>
      <c r="C37" s="19"/>
      <c r="D37" s="19"/>
      <c r="E37" s="19"/>
      <c r="F37" s="19">
        <f t="shared" si="3"/>
        <v>0</v>
      </c>
      <c r="H37" s="3">
        <f t="shared" si="1"/>
        <v>4094137.7199999997</v>
      </c>
      <c r="I37" s="33"/>
    </row>
    <row r="38" spans="1:9" ht="16.5" x14ac:dyDescent="0.3">
      <c r="A38" s="21" t="s">
        <v>67</v>
      </c>
      <c r="B38" s="2" t="s">
        <v>68</v>
      </c>
      <c r="C38" s="22">
        <f t="shared" ref="C38" si="6">SUM(C39:C44)</f>
        <v>41500</v>
      </c>
      <c r="D38" s="22">
        <f>SUM(D39:D44)</f>
        <v>724146.92</v>
      </c>
      <c r="E38" s="22">
        <f>SUM(E39:E44)</f>
        <v>0</v>
      </c>
      <c r="F38" s="22">
        <f>SUM(C38:E38)</f>
        <v>765646.92</v>
      </c>
      <c r="H38" s="3">
        <f t="shared" si="1"/>
        <v>320</v>
      </c>
      <c r="I38" s="33"/>
    </row>
    <row r="39" spans="1:9" x14ac:dyDescent="0.2">
      <c r="A39" s="5" t="s">
        <v>69</v>
      </c>
      <c r="B39" s="6" t="s">
        <v>71</v>
      </c>
      <c r="C39" s="19">
        <v>41500</v>
      </c>
      <c r="D39" s="19">
        <v>724146.92</v>
      </c>
      <c r="E39" s="19"/>
      <c r="F39" s="19">
        <f t="shared" si="3"/>
        <v>765646.92</v>
      </c>
      <c r="H39" s="3">
        <f t="shared" si="1"/>
        <v>671328.24</v>
      </c>
      <c r="I39" s="33"/>
    </row>
    <row r="40" spans="1:9" x14ac:dyDescent="0.2">
      <c r="A40" s="5" t="s">
        <v>70</v>
      </c>
      <c r="B40" s="6" t="s">
        <v>72</v>
      </c>
      <c r="C40" s="19"/>
      <c r="D40" s="19"/>
      <c r="E40" s="19"/>
      <c r="F40" s="19">
        <f t="shared" si="3"/>
        <v>0</v>
      </c>
      <c r="H40" s="3">
        <f t="shared" si="1"/>
        <v>912340.15</v>
      </c>
      <c r="I40" s="33"/>
    </row>
    <row r="41" spans="1:9" x14ac:dyDescent="0.2">
      <c r="A41" s="5" t="s">
        <v>75</v>
      </c>
      <c r="B41" s="6" t="s">
        <v>76</v>
      </c>
      <c r="C41" s="19"/>
      <c r="D41" s="19"/>
      <c r="E41" s="19"/>
      <c r="F41" s="19">
        <f t="shared" si="3"/>
        <v>0</v>
      </c>
      <c r="H41" s="3">
        <f t="shared" si="1"/>
        <v>20000</v>
      </c>
      <c r="I41" s="33"/>
    </row>
    <row r="42" spans="1:9" x14ac:dyDescent="0.2">
      <c r="A42" s="5" t="s">
        <v>234</v>
      </c>
      <c r="B42" s="6" t="s">
        <v>235</v>
      </c>
      <c r="C42" s="19"/>
      <c r="D42" s="19"/>
      <c r="E42" s="19"/>
      <c r="F42" s="19">
        <f t="shared" si="3"/>
        <v>0</v>
      </c>
      <c r="H42" s="3">
        <f t="shared" si="1"/>
        <v>0</v>
      </c>
      <c r="I42" s="33"/>
    </row>
    <row r="43" spans="1:9" x14ac:dyDescent="0.2">
      <c r="A43" s="5" t="s">
        <v>73</v>
      </c>
      <c r="B43" s="6" t="s">
        <v>74</v>
      </c>
      <c r="C43" s="19"/>
      <c r="D43" s="19"/>
      <c r="E43" s="19"/>
      <c r="F43" s="19">
        <f t="shared" si="3"/>
        <v>0</v>
      </c>
      <c r="H43" s="3">
        <f t="shared" si="1"/>
        <v>0</v>
      </c>
      <c r="I43" s="33"/>
    </row>
    <row r="44" spans="1:9" x14ac:dyDescent="0.2">
      <c r="A44" s="20"/>
      <c r="B44" s="6"/>
      <c r="C44" s="19"/>
      <c r="D44" s="19"/>
      <c r="E44" s="19"/>
      <c r="F44" s="19">
        <f t="shared" si="3"/>
        <v>0</v>
      </c>
      <c r="H44" s="3">
        <f t="shared" si="1"/>
        <v>242620.7</v>
      </c>
      <c r="I44" s="33"/>
    </row>
    <row r="45" spans="1:9" ht="16.5" x14ac:dyDescent="0.3">
      <c r="A45" s="21" t="s">
        <v>283</v>
      </c>
      <c r="B45" s="2" t="s">
        <v>281</v>
      </c>
      <c r="C45" s="22">
        <f>SUM(C46:C46)</f>
        <v>0</v>
      </c>
      <c r="D45" s="22">
        <f>SUM(D46:D46)</f>
        <v>0</v>
      </c>
      <c r="E45" s="22">
        <f>SUM(E46:E46)</f>
        <v>0</v>
      </c>
      <c r="F45" s="22">
        <f>SUM(C45:E45)</f>
        <v>0</v>
      </c>
      <c r="H45" s="3">
        <f t="shared" si="1"/>
        <v>94571.1</v>
      </c>
      <c r="I45" s="33"/>
    </row>
    <row r="46" spans="1:9" x14ac:dyDescent="0.2">
      <c r="A46" s="5" t="s">
        <v>284</v>
      </c>
      <c r="B46" s="6" t="s">
        <v>282</v>
      </c>
      <c r="C46" s="19"/>
      <c r="D46" s="19"/>
      <c r="E46" s="19"/>
      <c r="F46" s="19">
        <f t="shared" ref="F46" si="7">+C46+D46+E46</f>
        <v>0</v>
      </c>
      <c r="H46" s="3">
        <f t="shared" si="1"/>
        <v>148049.60000000001</v>
      </c>
      <c r="I46" s="33"/>
    </row>
    <row r="47" spans="1:9" x14ac:dyDescent="0.2">
      <c r="A47" s="20"/>
      <c r="B47" s="6"/>
      <c r="C47" s="19"/>
      <c r="D47" s="19"/>
      <c r="E47" s="19"/>
      <c r="F47" s="19"/>
      <c r="H47" s="3">
        <f t="shared" si="1"/>
        <v>0</v>
      </c>
      <c r="I47" s="33"/>
    </row>
    <row r="48" spans="1:9" ht="16.5" x14ac:dyDescent="0.3">
      <c r="A48" s="21" t="s">
        <v>77</v>
      </c>
      <c r="B48" s="2" t="s">
        <v>82</v>
      </c>
      <c r="C48" s="22">
        <f>SUM(C49:C52)</f>
        <v>2757236.43</v>
      </c>
      <c r="D48" s="22">
        <f>+D49+D50+D51</f>
        <v>2624112.16</v>
      </c>
      <c r="E48" s="22">
        <f>SUM(E49:E52)</f>
        <v>0</v>
      </c>
      <c r="F48" s="22">
        <f>SUM(C48:E48)</f>
        <v>5381348.5899999999</v>
      </c>
      <c r="H48" s="3">
        <f t="shared" si="1"/>
        <v>1651221.76</v>
      </c>
      <c r="I48" s="33"/>
    </row>
    <row r="49" spans="1:9" x14ac:dyDescent="0.2">
      <c r="A49" s="20" t="s">
        <v>78</v>
      </c>
      <c r="B49" s="6" t="s">
        <v>79</v>
      </c>
      <c r="C49" s="19">
        <v>1279553.72</v>
      </c>
      <c r="D49" s="19">
        <v>1218435.79</v>
      </c>
      <c r="E49" s="19"/>
      <c r="F49" s="19">
        <f t="shared" si="3"/>
        <v>2497989.5099999998</v>
      </c>
      <c r="H49" s="3">
        <f t="shared" si="1"/>
        <v>1651221.76</v>
      </c>
      <c r="I49" s="33"/>
    </row>
    <row r="50" spans="1:9" x14ac:dyDescent="0.2">
      <c r="A50" s="20" t="s">
        <v>80</v>
      </c>
      <c r="B50" s="6" t="s">
        <v>3</v>
      </c>
      <c r="C50" s="19">
        <v>1287751.51</v>
      </c>
      <c r="D50" s="19">
        <v>1236072.8999999999</v>
      </c>
      <c r="E50" s="19"/>
      <c r="F50" s="19">
        <f t="shared" si="3"/>
        <v>2523824.41</v>
      </c>
      <c r="H50" s="3">
        <f t="shared" si="1"/>
        <v>0</v>
      </c>
      <c r="I50" s="33"/>
    </row>
    <row r="51" spans="1:9" x14ac:dyDescent="0.2">
      <c r="A51" s="20" t="s">
        <v>81</v>
      </c>
      <c r="B51" s="6" t="s">
        <v>4</v>
      </c>
      <c r="C51" s="19">
        <v>189931.2</v>
      </c>
      <c r="D51" s="19">
        <v>169603.47</v>
      </c>
      <c r="E51" s="19"/>
      <c r="F51" s="19">
        <f t="shared" si="3"/>
        <v>359534.67000000004</v>
      </c>
      <c r="H51" s="3">
        <f t="shared" si="1"/>
        <v>19876273.010000002</v>
      </c>
      <c r="I51" s="33"/>
    </row>
    <row r="52" spans="1:9" ht="13.5" thickBot="1" x14ac:dyDescent="0.25">
      <c r="A52" s="23"/>
      <c r="B52" s="8"/>
      <c r="C52" s="24"/>
      <c r="D52" s="24"/>
      <c r="E52" s="24"/>
      <c r="F52" s="24">
        <f t="shared" si="3"/>
        <v>0</v>
      </c>
      <c r="H52" s="3">
        <f t="shared" si="1"/>
        <v>19767168.010000002</v>
      </c>
      <c r="I52" s="33"/>
    </row>
    <row r="53" spans="1:9" ht="16.5" thickBot="1" x14ac:dyDescent="0.3">
      <c r="A53" s="15">
        <v>2.2000000000000002</v>
      </c>
      <c r="B53" s="9" t="s">
        <v>5</v>
      </c>
      <c r="C53" s="16">
        <f>+C54+C62+C66+C69+C74+C80+C85+C90+C99</f>
        <v>7722343.9399999995</v>
      </c>
      <c r="D53" s="16">
        <f>+D54+D62+D66+D69+D74+D80+D85+D90+D99</f>
        <v>44908504.68</v>
      </c>
      <c r="E53" s="16">
        <f>+E54+E62+E66+E69+E74+E80+E85+E90+E99</f>
        <v>447583.76</v>
      </c>
      <c r="F53" s="16">
        <f>SUM(C53:E53)</f>
        <v>53078432.379999995</v>
      </c>
      <c r="H53" s="3">
        <f t="shared" si="1"/>
        <v>0</v>
      </c>
      <c r="I53" s="33"/>
    </row>
    <row r="54" spans="1:9" ht="16.5" x14ac:dyDescent="0.3">
      <c r="A54" s="17" t="s">
        <v>83</v>
      </c>
      <c r="B54" s="11" t="s">
        <v>84</v>
      </c>
      <c r="C54" s="18">
        <f>SUM(C55:C60)</f>
        <v>2325755.94</v>
      </c>
      <c r="D54" s="18">
        <f t="shared" ref="D54:E54" si="8">SUM(D55:D61)</f>
        <v>3372370.17</v>
      </c>
      <c r="E54" s="18">
        <f t="shared" si="8"/>
        <v>0</v>
      </c>
      <c r="F54" s="18">
        <f>SUM(C54:E54)</f>
        <v>5698126.1099999994</v>
      </c>
      <c r="H54" s="3">
        <f t="shared" si="1"/>
        <v>109105</v>
      </c>
      <c r="I54" s="33"/>
    </row>
    <row r="55" spans="1:9" x14ac:dyDescent="0.2">
      <c r="A55" s="20" t="s">
        <v>85</v>
      </c>
      <c r="B55" s="6" t="s">
        <v>89</v>
      </c>
      <c r="C55" s="19">
        <v>2325755.94</v>
      </c>
      <c r="D55" s="19">
        <v>1768381.78</v>
      </c>
      <c r="E55" s="19"/>
      <c r="F55" s="19">
        <f t="shared" si="3"/>
        <v>4094137.7199999997</v>
      </c>
      <c r="H55" s="3">
        <f t="shared" si="1"/>
        <v>0</v>
      </c>
      <c r="I55" s="33"/>
    </row>
    <row r="56" spans="1:9" x14ac:dyDescent="0.2">
      <c r="A56" s="20" t="s">
        <v>86</v>
      </c>
      <c r="B56" s="6" t="s">
        <v>90</v>
      </c>
      <c r="C56" s="19"/>
      <c r="D56" s="19">
        <v>320</v>
      </c>
      <c r="E56" s="19"/>
      <c r="F56" s="19">
        <f t="shared" si="3"/>
        <v>320</v>
      </c>
      <c r="H56" s="3">
        <f t="shared" si="1"/>
        <v>4237177.37</v>
      </c>
      <c r="I56" s="33"/>
    </row>
    <row r="57" spans="1:9" x14ac:dyDescent="0.2">
      <c r="A57" s="20" t="s">
        <v>87</v>
      </c>
      <c r="B57" s="6" t="s">
        <v>91</v>
      </c>
      <c r="C57" s="25"/>
      <c r="D57" s="19">
        <v>671328.24</v>
      </c>
      <c r="E57" s="19"/>
      <c r="F57" s="19">
        <f t="shared" si="3"/>
        <v>671328.24</v>
      </c>
      <c r="H57" s="3">
        <f t="shared" si="1"/>
        <v>1078178.3599999999</v>
      </c>
      <c r="I57" s="33"/>
    </row>
    <row r="58" spans="1:9" x14ac:dyDescent="0.2">
      <c r="A58" s="20" t="s">
        <v>88</v>
      </c>
      <c r="B58" s="6" t="s">
        <v>92</v>
      </c>
      <c r="C58" s="19"/>
      <c r="D58" s="19">
        <v>912340.15</v>
      </c>
      <c r="E58" s="19"/>
      <c r="F58" s="19">
        <f t="shared" si="3"/>
        <v>912340.15</v>
      </c>
      <c r="H58" s="3">
        <f t="shared" si="1"/>
        <v>277414.46000000002</v>
      </c>
      <c r="I58" s="33"/>
    </row>
    <row r="59" spans="1:9" x14ac:dyDescent="0.2">
      <c r="A59" s="20" t="s">
        <v>242</v>
      </c>
      <c r="B59" s="6" t="s">
        <v>230</v>
      </c>
      <c r="C59" s="19"/>
      <c r="D59" s="19">
        <v>20000</v>
      </c>
      <c r="E59" s="19"/>
      <c r="F59" s="19">
        <f t="shared" si="3"/>
        <v>20000</v>
      </c>
      <c r="H59" s="3">
        <f t="shared" si="1"/>
        <v>25000</v>
      </c>
      <c r="I59" s="33"/>
    </row>
    <row r="60" spans="1:9" x14ac:dyDescent="0.2">
      <c r="A60" s="20" t="s">
        <v>243</v>
      </c>
      <c r="B60" s="6" t="s">
        <v>231</v>
      </c>
      <c r="C60" s="19"/>
      <c r="D60" s="19"/>
      <c r="E60" s="19"/>
      <c r="F60" s="19">
        <f t="shared" si="3"/>
        <v>0</v>
      </c>
      <c r="H60" s="3">
        <f t="shared" si="1"/>
        <v>2856584.55</v>
      </c>
      <c r="I60" s="33"/>
    </row>
    <row r="61" spans="1:9" x14ac:dyDescent="0.2">
      <c r="A61" s="20"/>
      <c r="B61" s="6"/>
      <c r="C61" s="19"/>
      <c r="D61" s="19"/>
      <c r="E61" s="19"/>
      <c r="F61" s="19">
        <f t="shared" si="3"/>
        <v>0</v>
      </c>
      <c r="H61" s="3">
        <f t="shared" si="1"/>
        <v>0</v>
      </c>
      <c r="I61" s="33"/>
    </row>
    <row r="62" spans="1:9" ht="16.5" x14ac:dyDescent="0.3">
      <c r="A62" s="21" t="s">
        <v>93</v>
      </c>
      <c r="B62" s="2" t="s">
        <v>6</v>
      </c>
      <c r="C62" s="22">
        <f>SUM(C63:C65)</f>
        <v>0</v>
      </c>
      <c r="D62" s="22">
        <f t="shared" ref="D62:E62" si="9">SUM(D63:D65)</f>
        <v>236148.7</v>
      </c>
      <c r="E62" s="22">
        <f t="shared" si="9"/>
        <v>6472</v>
      </c>
      <c r="F62" s="22">
        <f>SUM(C62:E62)</f>
        <v>242620.7</v>
      </c>
      <c r="H62" s="3">
        <f t="shared" si="1"/>
        <v>141165.65000000002</v>
      </c>
      <c r="I62" s="33"/>
    </row>
    <row r="63" spans="1:9" x14ac:dyDescent="0.2">
      <c r="A63" s="7" t="s">
        <v>96</v>
      </c>
      <c r="B63" s="6" t="s">
        <v>94</v>
      </c>
      <c r="C63" s="19"/>
      <c r="D63" s="19">
        <v>94571.1</v>
      </c>
      <c r="E63" s="19"/>
      <c r="F63" s="19">
        <f t="shared" si="3"/>
        <v>94571.1</v>
      </c>
      <c r="H63" s="3">
        <f t="shared" si="1"/>
        <v>0</v>
      </c>
      <c r="I63" s="33"/>
    </row>
    <row r="64" spans="1:9" x14ac:dyDescent="0.2">
      <c r="A64" s="7" t="s">
        <v>95</v>
      </c>
      <c r="B64" s="6" t="s">
        <v>7</v>
      </c>
      <c r="C64" s="19"/>
      <c r="D64" s="19">
        <v>141577.60000000001</v>
      </c>
      <c r="E64" s="19">
        <v>6472</v>
      </c>
      <c r="F64" s="19">
        <f t="shared" si="3"/>
        <v>148049.60000000001</v>
      </c>
      <c r="H64" s="3">
        <f t="shared" si="1"/>
        <v>2576.5100000000002</v>
      </c>
      <c r="I64" s="33"/>
    </row>
    <row r="65" spans="1:9" x14ac:dyDescent="0.2">
      <c r="A65" s="20"/>
      <c r="B65" s="6"/>
      <c r="C65" s="19"/>
      <c r="D65" s="19"/>
      <c r="E65" s="19"/>
      <c r="F65" s="19">
        <f t="shared" si="3"/>
        <v>0</v>
      </c>
      <c r="H65" s="3">
        <f t="shared" si="1"/>
        <v>138589.14000000001</v>
      </c>
      <c r="I65" s="33"/>
    </row>
    <row r="66" spans="1:9" ht="16.5" x14ac:dyDescent="0.3">
      <c r="A66" s="21" t="s">
        <v>97</v>
      </c>
      <c r="B66" s="2" t="s">
        <v>8</v>
      </c>
      <c r="C66" s="22">
        <f>SUM(C67:C68)</f>
        <v>0</v>
      </c>
      <c r="D66" s="22">
        <f t="shared" ref="D66:E66" si="10">SUM(D67:D68)</f>
        <v>1402610</v>
      </c>
      <c r="E66" s="22">
        <f t="shared" si="10"/>
        <v>248611.76</v>
      </c>
      <c r="F66" s="22">
        <f>SUM(C66:E66)</f>
        <v>1651221.76</v>
      </c>
      <c r="H66" s="3">
        <f t="shared" si="1"/>
        <v>0</v>
      </c>
      <c r="I66" s="33"/>
    </row>
    <row r="67" spans="1:9" x14ac:dyDescent="0.2">
      <c r="A67" s="20" t="s">
        <v>98</v>
      </c>
      <c r="B67" s="6" t="s">
        <v>9</v>
      </c>
      <c r="C67" s="19"/>
      <c r="D67" s="19">
        <v>1402610</v>
      </c>
      <c r="E67" s="19">
        <v>248611.76</v>
      </c>
      <c r="F67" s="19">
        <f t="shared" si="3"/>
        <v>1651221.76</v>
      </c>
      <c r="H67" s="3">
        <f t="shared" si="1"/>
        <v>9898185.629999999</v>
      </c>
      <c r="I67" s="33"/>
    </row>
    <row r="68" spans="1:9" x14ac:dyDescent="0.2">
      <c r="A68" s="20"/>
      <c r="B68" s="6"/>
      <c r="C68" s="19"/>
      <c r="D68" s="19"/>
      <c r="E68" s="19"/>
      <c r="F68" s="19">
        <f t="shared" si="3"/>
        <v>0</v>
      </c>
      <c r="H68" s="3">
        <f t="shared" si="1"/>
        <v>3909249.68</v>
      </c>
      <c r="I68" s="33"/>
    </row>
    <row r="69" spans="1:9" ht="16.5" x14ac:dyDescent="0.3">
      <c r="A69" s="21" t="s">
        <v>99</v>
      </c>
      <c r="B69" s="2" t="s">
        <v>10</v>
      </c>
      <c r="C69" s="22">
        <f>SUM(C70:C72)</f>
        <v>0</v>
      </c>
      <c r="D69" s="22">
        <f t="shared" ref="D69:E69" si="11">SUM(D70:D72)</f>
        <v>19683773.010000002</v>
      </c>
      <c r="E69" s="22">
        <f t="shared" si="11"/>
        <v>192500</v>
      </c>
      <c r="F69" s="22">
        <f>SUM(C69:E69)</f>
        <v>19876273.010000002</v>
      </c>
      <c r="H69" s="3">
        <f t="shared" si="1"/>
        <v>2629699.19</v>
      </c>
      <c r="I69" s="33"/>
    </row>
    <row r="70" spans="1:9" x14ac:dyDescent="0.2">
      <c r="A70" s="7" t="s">
        <v>100</v>
      </c>
      <c r="B70" s="6" t="s">
        <v>101</v>
      </c>
      <c r="C70" s="19"/>
      <c r="D70" s="19">
        <v>19574668.010000002</v>
      </c>
      <c r="E70" s="19">
        <f>113000+21600+40400+17500</f>
        <v>192500</v>
      </c>
      <c r="F70" s="19">
        <f>SUM(C70:E70)</f>
        <v>19767168.010000002</v>
      </c>
      <c r="H70" s="3">
        <f t="shared" si="1"/>
        <v>3359236.76</v>
      </c>
      <c r="I70" s="33"/>
    </row>
    <row r="71" spans="1:9" x14ac:dyDescent="0.2">
      <c r="A71" s="7" t="s">
        <v>102</v>
      </c>
      <c r="B71" s="6" t="s">
        <v>11</v>
      </c>
      <c r="C71" s="19"/>
      <c r="D71" s="19"/>
      <c r="E71" s="19"/>
      <c r="F71" s="19">
        <f t="shared" ref="F71:F72" si="12">SUM(C71:E71)</f>
        <v>0</v>
      </c>
      <c r="H71" s="3"/>
      <c r="I71" s="33"/>
    </row>
    <row r="72" spans="1:9" x14ac:dyDescent="0.2">
      <c r="A72" s="7" t="s">
        <v>103</v>
      </c>
      <c r="B72" s="6" t="s">
        <v>12</v>
      </c>
      <c r="C72" s="19"/>
      <c r="D72" s="19">
        <v>109105</v>
      </c>
      <c r="E72" s="19"/>
      <c r="F72" s="19">
        <f t="shared" si="12"/>
        <v>109105</v>
      </c>
      <c r="H72" s="3">
        <f t="shared" si="1"/>
        <v>11333362.15</v>
      </c>
      <c r="I72" s="33"/>
    </row>
    <row r="73" spans="1:9" x14ac:dyDescent="0.2">
      <c r="A73" s="20"/>
      <c r="B73" s="6"/>
      <c r="C73" s="19"/>
      <c r="D73" s="19"/>
      <c r="E73" s="19"/>
      <c r="F73" s="19">
        <f t="shared" si="3"/>
        <v>0</v>
      </c>
      <c r="H73" s="3">
        <f t="shared" ref="H73:H138" si="13">+C91+D91+E91</f>
        <v>0</v>
      </c>
      <c r="I73" s="33"/>
    </row>
    <row r="74" spans="1:9" ht="16.5" x14ac:dyDescent="0.3">
      <c r="A74" s="21" t="s">
        <v>104</v>
      </c>
      <c r="B74" s="2" t="s">
        <v>105</v>
      </c>
      <c r="C74" s="22">
        <f>SUM(C75:C78)</f>
        <v>63255</v>
      </c>
      <c r="D74" s="22">
        <f t="shared" ref="D74:E74" si="14">SUM(D75:D78)</f>
        <v>4173922.37</v>
      </c>
      <c r="E74" s="22">
        <f t="shared" si="14"/>
        <v>0</v>
      </c>
      <c r="F74" s="22">
        <f>SUM(C74:E74)</f>
        <v>4237177.37</v>
      </c>
      <c r="H74" s="3">
        <f t="shared" si="13"/>
        <v>0</v>
      </c>
      <c r="I74" s="33"/>
    </row>
    <row r="75" spans="1:9" x14ac:dyDescent="0.2">
      <c r="A75" s="7" t="s">
        <v>106</v>
      </c>
      <c r="B75" s="6" t="s">
        <v>110</v>
      </c>
      <c r="C75" s="19">
        <v>63255</v>
      </c>
      <c r="D75" s="19">
        <v>1014923.36</v>
      </c>
      <c r="E75" s="19"/>
      <c r="F75" s="19">
        <f>SUM(C75:E75)</f>
        <v>1078178.3599999999</v>
      </c>
      <c r="H75" s="3">
        <f t="shared" si="13"/>
        <v>0</v>
      </c>
      <c r="I75" s="33"/>
    </row>
    <row r="76" spans="1:9" x14ac:dyDescent="0.2">
      <c r="A76" s="7" t="s">
        <v>107</v>
      </c>
      <c r="B76" s="6" t="s">
        <v>111</v>
      </c>
      <c r="C76" s="19"/>
      <c r="D76" s="19">
        <v>277414.46000000002</v>
      </c>
      <c r="E76" s="19"/>
      <c r="F76" s="19">
        <f t="shared" ref="F76:F78" si="15">SUM(C76:E76)</f>
        <v>277414.46000000002</v>
      </c>
      <c r="H76" s="3">
        <f t="shared" si="13"/>
        <v>203701.65</v>
      </c>
      <c r="I76" s="33"/>
    </row>
    <row r="77" spans="1:9" x14ac:dyDescent="0.2">
      <c r="A77" s="7" t="s">
        <v>108</v>
      </c>
      <c r="B77" s="6" t="s">
        <v>112</v>
      </c>
      <c r="C77" s="19"/>
      <c r="D77" s="19">
        <v>25000</v>
      </c>
      <c r="E77" s="19"/>
      <c r="F77" s="19">
        <f t="shared" si="15"/>
        <v>25000</v>
      </c>
      <c r="H77" s="3">
        <f t="shared" si="13"/>
        <v>1387154</v>
      </c>
      <c r="I77" s="33"/>
    </row>
    <row r="78" spans="1:9" x14ac:dyDescent="0.2">
      <c r="A78" s="7" t="s">
        <v>109</v>
      </c>
      <c r="B78" s="6" t="s">
        <v>13</v>
      </c>
      <c r="C78" s="19"/>
      <c r="D78" s="19">
        <v>2856584.55</v>
      </c>
      <c r="E78" s="19"/>
      <c r="F78" s="19">
        <f t="shared" si="15"/>
        <v>2856584.55</v>
      </c>
      <c r="H78" s="3">
        <f t="shared" si="13"/>
        <v>0</v>
      </c>
      <c r="I78" s="33"/>
    </row>
    <row r="79" spans="1:9" x14ac:dyDescent="0.2">
      <c r="A79" s="20"/>
      <c r="B79" s="6"/>
      <c r="C79" s="19"/>
      <c r="D79" s="19"/>
      <c r="E79" s="19"/>
      <c r="F79" s="19">
        <f t="shared" si="3"/>
        <v>0</v>
      </c>
      <c r="H79" s="3">
        <f t="shared" si="13"/>
        <v>9742506.5</v>
      </c>
      <c r="I79" s="33"/>
    </row>
    <row r="80" spans="1:9" ht="16.5" x14ac:dyDescent="0.3">
      <c r="A80" s="21" t="s">
        <v>113</v>
      </c>
      <c r="B80" s="2" t="s">
        <v>14</v>
      </c>
      <c r="C80" s="22">
        <f>SUM(C81:C84)</f>
        <v>0</v>
      </c>
      <c r="D80" s="22">
        <f t="shared" ref="D80:E80" si="16">SUM(D81:D84)</f>
        <v>141165.65000000002</v>
      </c>
      <c r="E80" s="22">
        <f t="shared" si="16"/>
        <v>0</v>
      </c>
      <c r="F80" s="22">
        <f>+F81+F82+F83</f>
        <v>141165.65000000002</v>
      </c>
      <c r="H80" s="3">
        <f t="shared" si="13"/>
        <v>0</v>
      </c>
      <c r="I80" s="33"/>
    </row>
    <row r="81" spans="1:9" x14ac:dyDescent="0.2">
      <c r="A81" s="7" t="s">
        <v>114</v>
      </c>
      <c r="B81" s="6" t="s">
        <v>115</v>
      </c>
      <c r="C81" s="19"/>
      <c r="D81" s="19"/>
      <c r="E81" s="19"/>
      <c r="F81" s="19">
        <f t="shared" si="3"/>
        <v>0</v>
      </c>
      <c r="H81" s="3">
        <f t="shared" si="13"/>
        <v>300</v>
      </c>
      <c r="I81" s="33"/>
    </row>
    <row r="82" spans="1:9" x14ac:dyDescent="0.2">
      <c r="A82" s="7" t="s">
        <v>116</v>
      </c>
      <c r="B82" s="6" t="s">
        <v>117</v>
      </c>
      <c r="C82" s="19"/>
      <c r="D82" s="19">
        <v>2576.5100000000002</v>
      </c>
      <c r="E82" s="19"/>
      <c r="F82" s="19">
        <f t="shared" si="3"/>
        <v>2576.5100000000002</v>
      </c>
      <c r="H82" s="3">
        <f t="shared" si="13"/>
        <v>300</v>
      </c>
      <c r="I82" s="33"/>
    </row>
    <row r="83" spans="1:9" x14ac:dyDescent="0.2">
      <c r="A83" s="7" t="s">
        <v>118</v>
      </c>
      <c r="B83" s="6" t="s">
        <v>15</v>
      </c>
      <c r="C83" s="19"/>
      <c r="D83" s="19">
        <v>138589.14000000001</v>
      </c>
      <c r="E83" s="19"/>
      <c r="F83" s="19">
        <f t="shared" si="3"/>
        <v>138589.14000000001</v>
      </c>
      <c r="H83" s="3">
        <f t="shared" si="13"/>
        <v>0</v>
      </c>
      <c r="I83" s="33"/>
    </row>
    <row r="84" spans="1:9" x14ac:dyDescent="0.2">
      <c r="A84" s="20"/>
      <c r="B84" s="6"/>
      <c r="C84" s="19"/>
      <c r="D84" s="19"/>
      <c r="E84" s="19"/>
      <c r="F84" s="19">
        <f t="shared" si="3"/>
        <v>0</v>
      </c>
      <c r="H84" s="3">
        <f t="shared" si="13"/>
        <v>0</v>
      </c>
      <c r="I84" s="33"/>
    </row>
    <row r="85" spans="1:9" ht="16.5" x14ac:dyDescent="0.3">
      <c r="A85" s="21" t="s">
        <v>119</v>
      </c>
      <c r="B85" s="2" t="s">
        <v>120</v>
      </c>
      <c r="C85" s="22">
        <f>SUM(C86:C88)</f>
        <v>0</v>
      </c>
      <c r="D85" s="22">
        <f t="shared" ref="D85:E85" si="17">SUM(D86:D88)</f>
        <v>9898185.629999999</v>
      </c>
      <c r="E85" s="22">
        <f t="shared" si="17"/>
        <v>0</v>
      </c>
      <c r="F85" s="22">
        <f>SUM(C85:E85)</f>
        <v>9898185.629999999</v>
      </c>
      <c r="H85" s="3">
        <f t="shared" si="13"/>
        <v>0</v>
      </c>
      <c r="I85" s="33"/>
    </row>
    <row r="86" spans="1:9" x14ac:dyDescent="0.2">
      <c r="A86" s="7" t="s">
        <v>121</v>
      </c>
      <c r="B86" s="6" t="s">
        <v>122</v>
      </c>
      <c r="C86" s="19"/>
      <c r="D86" s="19">
        <v>3909249.68</v>
      </c>
      <c r="E86" s="19"/>
      <c r="F86" s="19">
        <f t="shared" si="3"/>
        <v>3909249.68</v>
      </c>
      <c r="H86" s="3">
        <f t="shared" si="13"/>
        <v>18907613.48</v>
      </c>
      <c r="I86" s="33"/>
    </row>
    <row r="87" spans="1:9" x14ac:dyDescent="0.2">
      <c r="A87" s="7" t="s">
        <v>123</v>
      </c>
      <c r="B87" s="6" t="s">
        <v>124</v>
      </c>
      <c r="C87" s="19"/>
      <c r="D87" s="19">
        <v>2629699.19</v>
      </c>
      <c r="E87" s="19"/>
      <c r="F87" s="19">
        <f t="shared" si="3"/>
        <v>2629699.19</v>
      </c>
      <c r="H87" s="3">
        <f t="shared" si="13"/>
        <v>3290429.8300000005</v>
      </c>
      <c r="I87" s="33"/>
    </row>
    <row r="88" spans="1:9" x14ac:dyDescent="0.2">
      <c r="A88" s="7" t="s">
        <v>302</v>
      </c>
      <c r="B88" s="6" t="s">
        <v>303</v>
      </c>
      <c r="C88" s="19"/>
      <c r="D88" s="19">
        <v>3359236.76</v>
      </c>
      <c r="E88" s="19"/>
      <c r="F88" s="19">
        <f t="shared" si="3"/>
        <v>3359236.76</v>
      </c>
      <c r="H88" s="3">
        <f t="shared" si="13"/>
        <v>2844766.1700000004</v>
      </c>
      <c r="I88" s="33"/>
    </row>
    <row r="89" spans="1:9" x14ac:dyDescent="0.2">
      <c r="A89" s="7"/>
      <c r="B89" s="6"/>
      <c r="C89" s="19"/>
      <c r="D89" s="19"/>
      <c r="E89" s="19"/>
      <c r="F89" s="19"/>
      <c r="H89" s="3">
        <f t="shared" si="13"/>
        <v>0</v>
      </c>
      <c r="I89" s="33"/>
    </row>
    <row r="90" spans="1:9" ht="16.5" x14ac:dyDescent="0.3">
      <c r="A90" s="21" t="s">
        <v>125</v>
      </c>
      <c r="B90" s="2" t="s">
        <v>16</v>
      </c>
      <c r="C90" s="22">
        <f>SUM(C91:C98)</f>
        <v>5333333</v>
      </c>
      <c r="D90" s="22">
        <f t="shared" ref="D90:E90" si="18">SUM(D91:D98)</f>
        <v>6000029.1500000004</v>
      </c>
      <c r="E90" s="22">
        <f t="shared" si="18"/>
        <v>0</v>
      </c>
      <c r="F90" s="22">
        <f>SUM(C90:E90)</f>
        <v>11333362.15</v>
      </c>
      <c r="H90" s="3">
        <f t="shared" si="13"/>
        <v>168865.16</v>
      </c>
      <c r="I90" s="33"/>
    </row>
    <row r="91" spans="1:9" x14ac:dyDescent="0.2">
      <c r="A91" s="7" t="s">
        <v>126</v>
      </c>
      <c r="B91" s="6" t="s">
        <v>17</v>
      </c>
      <c r="C91" s="19"/>
      <c r="D91" s="19"/>
      <c r="E91" s="19"/>
      <c r="F91" s="19">
        <f>SUM(C91:E91)</f>
        <v>0</v>
      </c>
      <c r="H91" s="3">
        <f t="shared" si="13"/>
        <v>276798.5</v>
      </c>
      <c r="I91" s="33"/>
    </row>
    <row r="92" spans="1:9" x14ac:dyDescent="0.2">
      <c r="A92" s="7" t="s">
        <v>264</v>
      </c>
      <c r="B92" s="6" t="s">
        <v>265</v>
      </c>
      <c r="C92" s="19"/>
      <c r="D92" s="19"/>
      <c r="E92" s="19"/>
      <c r="F92" s="19">
        <f t="shared" ref="F92:F97" si="19">SUM(C92:E92)</f>
        <v>0</v>
      </c>
      <c r="H92" s="3">
        <f t="shared" si="13"/>
        <v>0</v>
      </c>
      <c r="I92" s="33"/>
    </row>
    <row r="93" spans="1:9" x14ac:dyDescent="0.2">
      <c r="A93" s="7" t="s">
        <v>127</v>
      </c>
      <c r="B93" s="6" t="s">
        <v>132</v>
      </c>
      <c r="C93" s="19"/>
      <c r="D93" s="19"/>
      <c r="E93" s="19"/>
      <c r="F93" s="19">
        <f t="shared" si="19"/>
        <v>0</v>
      </c>
      <c r="H93" s="3">
        <f t="shared" si="13"/>
        <v>4553353.04</v>
      </c>
      <c r="I93" s="33"/>
    </row>
    <row r="94" spans="1:9" x14ac:dyDescent="0.2">
      <c r="A94" s="7" t="s">
        <v>128</v>
      </c>
      <c r="B94" s="6" t="s">
        <v>133</v>
      </c>
      <c r="C94" s="19"/>
      <c r="D94" s="19">
        <v>203701.65</v>
      </c>
      <c r="E94" s="19"/>
      <c r="F94" s="19">
        <f t="shared" si="19"/>
        <v>203701.65</v>
      </c>
      <c r="H94" s="3">
        <f t="shared" si="13"/>
        <v>0</v>
      </c>
      <c r="I94" s="33"/>
    </row>
    <row r="95" spans="1:9" x14ac:dyDescent="0.2">
      <c r="A95" s="7" t="s">
        <v>129</v>
      </c>
      <c r="B95" s="6" t="s">
        <v>134</v>
      </c>
      <c r="C95" s="19"/>
      <c r="D95" s="19">
        <v>1387154</v>
      </c>
      <c r="E95" s="19"/>
      <c r="F95" s="19">
        <f t="shared" si="19"/>
        <v>1387154</v>
      </c>
      <c r="H95" s="3">
        <f t="shared" si="13"/>
        <v>180621.14</v>
      </c>
      <c r="I95" s="33"/>
    </row>
    <row r="96" spans="1:9" x14ac:dyDescent="0.2">
      <c r="A96" s="7" t="s">
        <v>130</v>
      </c>
      <c r="B96" s="6" t="s">
        <v>131</v>
      </c>
      <c r="C96" s="19"/>
      <c r="D96" s="19"/>
      <c r="E96" s="19"/>
      <c r="F96" s="19">
        <f t="shared" si="19"/>
        <v>0</v>
      </c>
      <c r="H96" s="3">
        <f t="shared" si="13"/>
        <v>4372731.9000000004</v>
      </c>
      <c r="I96" s="33"/>
    </row>
    <row r="97" spans="1:9" x14ac:dyDescent="0.2">
      <c r="A97" s="7" t="s">
        <v>135</v>
      </c>
      <c r="B97" s="6" t="s">
        <v>18</v>
      </c>
      <c r="C97" s="19">
        <v>5333333</v>
      </c>
      <c r="D97" s="19">
        <v>4409173.5</v>
      </c>
      <c r="E97" s="19"/>
      <c r="F97" s="19">
        <f t="shared" si="19"/>
        <v>9742506.5</v>
      </c>
      <c r="H97" s="3">
        <f t="shared" si="13"/>
        <v>0</v>
      </c>
      <c r="I97" s="33"/>
    </row>
    <row r="98" spans="1:9" x14ac:dyDescent="0.2">
      <c r="A98" s="7"/>
      <c r="B98" s="6"/>
      <c r="C98" s="19"/>
      <c r="D98" s="19"/>
      <c r="E98" s="19"/>
      <c r="F98" s="19">
        <f t="shared" ref="F98:F153" si="20">+C98+D98+E98</f>
        <v>0</v>
      </c>
      <c r="H98" s="3">
        <f t="shared" si="13"/>
        <v>0</v>
      </c>
      <c r="I98" s="33"/>
    </row>
    <row r="99" spans="1:9" ht="16.5" x14ac:dyDescent="0.3">
      <c r="A99" s="21" t="s">
        <v>138</v>
      </c>
      <c r="B99" s="2" t="s">
        <v>139</v>
      </c>
      <c r="C99" s="22">
        <f>SUM(C100:C103)</f>
        <v>0</v>
      </c>
      <c r="D99" s="22">
        <f>SUM(D100:D103)</f>
        <v>300</v>
      </c>
      <c r="E99" s="22">
        <f t="shared" ref="E99" si="21">SUM(E100:E103)</f>
        <v>0</v>
      </c>
      <c r="F99" s="22">
        <f>SUM(F100:F103)</f>
        <v>300</v>
      </c>
      <c r="H99" s="3">
        <f t="shared" si="13"/>
        <v>1480438.17</v>
      </c>
      <c r="I99" s="33"/>
    </row>
    <row r="100" spans="1:9" x14ac:dyDescent="0.2">
      <c r="A100" s="7" t="s">
        <v>136</v>
      </c>
      <c r="B100" s="6" t="s">
        <v>141</v>
      </c>
      <c r="C100" s="19"/>
      <c r="D100" s="19">
        <v>300</v>
      </c>
      <c r="E100" s="19"/>
      <c r="F100" s="19">
        <f t="shared" si="20"/>
        <v>300</v>
      </c>
      <c r="H100" s="3">
        <f t="shared" si="13"/>
        <v>1000</v>
      </c>
      <c r="I100" s="33"/>
    </row>
    <row r="101" spans="1:9" x14ac:dyDescent="0.2">
      <c r="A101" s="7" t="s">
        <v>137</v>
      </c>
      <c r="B101" s="6" t="s">
        <v>142</v>
      </c>
      <c r="C101" s="19"/>
      <c r="D101" s="19"/>
      <c r="E101" s="19"/>
      <c r="F101" s="19">
        <f t="shared" si="20"/>
        <v>0</v>
      </c>
      <c r="H101" s="3">
        <f t="shared" si="13"/>
        <v>53620.25</v>
      </c>
      <c r="I101" s="33"/>
    </row>
    <row r="102" spans="1:9" x14ac:dyDescent="0.2">
      <c r="A102" s="7" t="s">
        <v>140</v>
      </c>
      <c r="B102" s="6" t="s">
        <v>143</v>
      </c>
      <c r="C102" s="19"/>
      <c r="D102" s="19"/>
      <c r="E102" s="19"/>
      <c r="F102" s="19">
        <f t="shared" si="20"/>
        <v>0</v>
      </c>
      <c r="H102" s="3">
        <f t="shared" si="13"/>
        <v>0</v>
      </c>
      <c r="I102" s="33"/>
    </row>
    <row r="103" spans="1:9" ht="13.5" thickBot="1" x14ac:dyDescent="0.25">
      <c r="A103" s="12"/>
      <c r="B103" s="8"/>
      <c r="C103" s="24"/>
      <c r="D103" s="24"/>
      <c r="E103" s="24"/>
      <c r="F103" s="24">
        <f t="shared" si="20"/>
        <v>0</v>
      </c>
      <c r="H103" s="3">
        <f t="shared" si="13"/>
        <v>649097.92000000004</v>
      </c>
      <c r="I103" s="33"/>
    </row>
    <row r="104" spans="1:9" ht="16.5" thickBot="1" x14ac:dyDescent="0.3">
      <c r="A104" s="15">
        <v>2.2999999999999998</v>
      </c>
      <c r="B104" s="9" t="s">
        <v>19</v>
      </c>
      <c r="C104" s="16">
        <f>C105+C147</f>
        <v>689222.22</v>
      </c>
      <c r="D104" s="16">
        <f>D105+D111+D117+D124+D127+D134+D147+D154</f>
        <v>18168906.600000001</v>
      </c>
      <c r="E104" s="16">
        <f>+E105+E111+E117+E124+E127+E134+E147+E154</f>
        <v>49484.66</v>
      </c>
      <c r="F104" s="16">
        <f>SUM(C104:E104)</f>
        <v>18907613.48</v>
      </c>
      <c r="H104" s="3">
        <f t="shared" si="13"/>
        <v>776720</v>
      </c>
      <c r="I104" s="33"/>
    </row>
    <row r="105" spans="1:9" ht="16.5" x14ac:dyDescent="0.3">
      <c r="A105" s="21" t="s">
        <v>144</v>
      </c>
      <c r="B105" s="2" t="s">
        <v>20</v>
      </c>
      <c r="C105" s="22">
        <f>SUM(C106:C108)</f>
        <v>139222.22</v>
      </c>
      <c r="D105" s="22">
        <f>+D106+D107+D108+D109</f>
        <v>3151207.6100000003</v>
      </c>
      <c r="E105" s="22">
        <f t="shared" ref="E105" si="22">SUM(E106:E108)</f>
        <v>0</v>
      </c>
      <c r="F105" s="22">
        <f>SUM(C105:E105)</f>
        <v>3290429.8300000005</v>
      </c>
      <c r="H105" s="3">
        <f t="shared" si="13"/>
        <v>0</v>
      </c>
      <c r="I105" s="33"/>
    </row>
    <row r="106" spans="1:9" x14ac:dyDescent="0.2">
      <c r="A106" s="7" t="s">
        <v>145</v>
      </c>
      <c r="B106" s="6" t="s">
        <v>21</v>
      </c>
      <c r="C106" s="19">
        <v>139222.22</v>
      </c>
      <c r="D106" s="19">
        <v>2705543.95</v>
      </c>
      <c r="E106" s="19"/>
      <c r="F106" s="19">
        <f>SUM(C106:E106)</f>
        <v>2844766.1700000004</v>
      </c>
      <c r="H106" s="3">
        <f t="shared" si="13"/>
        <v>75651.350000000006</v>
      </c>
      <c r="I106" s="33"/>
    </row>
    <row r="107" spans="1:9" x14ac:dyDescent="0.2">
      <c r="A107" s="7" t="s">
        <v>285</v>
      </c>
      <c r="B107" s="6" t="s">
        <v>22</v>
      </c>
      <c r="C107" s="19"/>
      <c r="D107" s="19"/>
      <c r="E107" s="19"/>
      <c r="F107" s="19">
        <f t="shared" ref="F107:F108" si="23">SUM(C107:E107)</f>
        <v>0</v>
      </c>
      <c r="H107" s="3">
        <f t="shared" si="13"/>
        <v>75651.350000000006</v>
      </c>
      <c r="I107" s="33"/>
    </row>
    <row r="108" spans="1:9" x14ac:dyDescent="0.2">
      <c r="A108" s="7" t="s">
        <v>146</v>
      </c>
      <c r="B108" s="6" t="s">
        <v>23</v>
      </c>
      <c r="C108" s="19"/>
      <c r="D108" s="19">
        <v>168865.16</v>
      </c>
      <c r="E108" s="19"/>
      <c r="F108" s="19">
        <f t="shared" si="23"/>
        <v>168865.16</v>
      </c>
      <c r="H108" s="3">
        <f t="shared" si="13"/>
        <v>0</v>
      </c>
      <c r="I108" s="33"/>
    </row>
    <row r="109" spans="1:9" x14ac:dyDescent="0.2">
      <c r="A109" s="7" t="s">
        <v>147</v>
      </c>
      <c r="B109" s="6" t="s">
        <v>286</v>
      </c>
      <c r="C109" s="19"/>
      <c r="D109" s="19">
        <v>276798.5</v>
      </c>
      <c r="E109" s="19"/>
      <c r="F109" s="19"/>
      <c r="H109" s="3">
        <f t="shared" si="13"/>
        <v>1345468.17</v>
      </c>
      <c r="I109" s="33"/>
    </row>
    <row r="110" spans="1:9" x14ac:dyDescent="0.2">
      <c r="A110" s="20"/>
      <c r="B110" s="6"/>
      <c r="C110" s="19"/>
      <c r="D110" s="19"/>
      <c r="E110" s="19"/>
      <c r="F110" s="19">
        <f t="shared" si="20"/>
        <v>0</v>
      </c>
      <c r="H110" s="3">
        <f t="shared" si="13"/>
        <v>2360</v>
      </c>
      <c r="I110" s="33"/>
    </row>
    <row r="111" spans="1:9" ht="16.5" x14ac:dyDescent="0.3">
      <c r="A111" s="21" t="s">
        <v>148</v>
      </c>
      <c r="B111" s="2" t="s">
        <v>24</v>
      </c>
      <c r="C111" s="22">
        <f>SUM(C112:C116)</f>
        <v>0</v>
      </c>
      <c r="D111" s="22">
        <f>SUM(D112:D116)</f>
        <v>4553353.04</v>
      </c>
      <c r="E111" s="22">
        <f t="shared" ref="E111" si="24">SUM(E112:E116)</f>
        <v>0</v>
      </c>
      <c r="F111" s="22">
        <f>SUM(C111:E111)</f>
        <v>4553353.04</v>
      </c>
      <c r="H111" s="3">
        <f t="shared" si="13"/>
        <v>0</v>
      </c>
      <c r="I111" s="33"/>
    </row>
    <row r="112" spans="1:9" x14ac:dyDescent="0.2">
      <c r="A112" s="7" t="s">
        <v>149</v>
      </c>
      <c r="B112" s="6" t="s">
        <v>25</v>
      </c>
      <c r="C112" s="19"/>
      <c r="D112" s="19"/>
      <c r="E112" s="19"/>
      <c r="F112" s="19">
        <f t="shared" si="20"/>
        <v>0</v>
      </c>
      <c r="H112" s="3">
        <f t="shared" si="13"/>
        <v>280811.92</v>
      </c>
      <c r="I112" s="33"/>
    </row>
    <row r="113" spans="1:9" x14ac:dyDescent="0.2">
      <c r="A113" s="7" t="s">
        <v>150</v>
      </c>
      <c r="B113" s="6" t="s">
        <v>26</v>
      </c>
      <c r="C113" s="19"/>
      <c r="D113" s="19">
        <v>180621.14</v>
      </c>
      <c r="E113" s="19"/>
      <c r="F113" s="19">
        <f t="shared" si="20"/>
        <v>180621.14</v>
      </c>
      <c r="H113" s="3">
        <f t="shared" si="13"/>
        <v>200</v>
      </c>
      <c r="I113" s="33"/>
    </row>
    <row r="114" spans="1:9" x14ac:dyDescent="0.2">
      <c r="A114" s="7" t="s">
        <v>151</v>
      </c>
      <c r="B114" s="6" t="s">
        <v>27</v>
      </c>
      <c r="C114" s="19"/>
      <c r="D114" s="19">
        <v>4372731.9000000004</v>
      </c>
      <c r="E114" s="19"/>
      <c r="F114" s="19">
        <f t="shared" si="20"/>
        <v>4372731.9000000004</v>
      </c>
      <c r="H114" s="3">
        <f t="shared" si="13"/>
        <v>1062096.25</v>
      </c>
      <c r="I114" s="33"/>
    </row>
    <row r="115" spans="1:9" x14ac:dyDescent="0.2">
      <c r="A115" s="7"/>
      <c r="B115" s="6"/>
      <c r="C115" s="19"/>
      <c r="D115" s="19"/>
      <c r="E115" s="19"/>
      <c r="F115" s="19">
        <f t="shared" si="20"/>
        <v>0</v>
      </c>
      <c r="H115" s="3">
        <f t="shared" si="13"/>
        <v>0</v>
      </c>
      <c r="I115" s="33"/>
    </row>
    <row r="116" spans="1:9" x14ac:dyDescent="0.2">
      <c r="A116" s="20"/>
      <c r="B116" s="6"/>
      <c r="C116" s="19"/>
      <c r="D116" s="19"/>
      <c r="E116" s="19"/>
      <c r="F116" s="19">
        <f t="shared" si="20"/>
        <v>0</v>
      </c>
      <c r="H116" s="3">
        <f t="shared" si="13"/>
        <v>1590545.49</v>
      </c>
      <c r="I116" s="33"/>
    </row>
    <row r="117" spans="1:9" ht="16.5" x14ac:dyDescent="0.3">
      <c r="A117" s="21" t="s">
        <v>152</v>
      </c>
      <c r="B117" s="2" t="s">
        <v>28</v>
      </c>
      <c r="C117" s="22">
        <f>SUM(C118:C123)</f>
        <v>0</v>
      </c>
      <c r="D117" s="22">
        <f>SUM(D118:D123)</f>
        <v>1480438.17</v>
      </c>
      <c r="E117" s="22">
        <f t="shared" ref="E117" si="25">SUM(E118:E123)</f>
        <v>0</v>
      </c>
      <c r="F117" s="22">
        <f>SUM(C117:E117)</f>
        <v>1480438.17</v>
      </c>
      <c r="H117" s="3">
        <f t="shared" si="13"/>
        <v>74.23</v>
      </c>
      <c r="I117" s="33"/>
    </row>
    <row r="118" spans="1:9" x14ac:dyDescent="0.2">
      <c r="A118" s="7" t="s">
        <v>153</v>
      </c>
      <c r="B118" s="6" t="s">
        <v>29</v>
      </c>
      <c r="C118" s="19"/>
      <c r="D118" s="19">
        <v>1000</v>
      </c>
      <c r="E118" s="19"/>
      <c r="F118" s="19">
        <f t="shared" si="20"/>
        <v>1000</v>
      </c>
      <c r="H118" s="3">
        <f t="shared" si="13"/>
        <v>0</v>
      </c>
      <c r="I118" s="33"/>
    </row>
    <row r="119" spans="1:9" x14ac:dyDescent="0.2">
      <c r="A119" s="7" t="s">
        <v>154</v>
      </c>
      <c r="B119" s="6" t="s">
        <v>30</v>
      </c>
      <c r="C119" s="19"/>
      <c r="D119" s="19">
        <v>53620.25</v>
      </c>
      <c r="E119" s="19"/>
      <c r="F119" s="19">
        <f t="shared" si="20"/>
        <v>53620.25</v>
      </c>
      <c r="H119" s="3">
        <f t="shared" si="13"/>
        <v>0</v>
      </c>
      <c r="I119" s="33"/>
    </row>
    <row r="120" spans="1:9" x14ac:dyDescent="0.2">
      <c r="A120" s="7" t="s">
        <v>155</v>
      </c>
      <c r="B120" s="6" t="s">
        <v>31</v>
      </c>
      <c r="C120" s="19"/>
      <c r="D120" s="19"/>
      <c r="E120" s="19"/>
      <c r="F120" s="19">
        <f t="shared" si="20"/>
        <v>0</v>
      </c>
      <c r="H120" s="3">
        <f t="shared" si="13"/>
        <v>183767.05</v>
      </c>
      <c r="I120" s="33"/>
    </row>
    <row r="121" spans="1:9" x14ac:dyDescent="0.2">
      <c r="A121" s="7" t="s">
        <v>156</v>
      </c>
      <c r="B121" s="6" t="s">
        <v>32</v>
      </c>
      <c r="C121" s="19"/>
      <c r="D121" s="19">
        <v>649097.92000000004</v>
      </c>
      <c r="E121" s="19"/>
      <c r="F121" s="19">
        <f t="shared" si="20"/>
        <v>649097.92000000004</v>
      </c>
      <c r="H121" s="3">
        <f t="shared" si="13"/>
        <v>0</v>
      </c>
      <c r="I121" s="33"/>
    </row>
    <row r="122" spans="1:9" x14ac:dyDescent="0.2">
      <c r="A122" s="7" t="s">
        <v>157</v>
      </c>
      <c r="B122" s="6" t="s">
        <v>33</v>
      </c>
      <c r="C122" s="19"/>
      <c r="D122" s="19">
        <v>776720</v>
      </c>
      <c r="E122" s="19"/>
      <c r="F122" s="19">
        <f t="shared" si="20"/>
        <v>776720</v>
      </c>
      <c r="H122" s="3">
        <f t="shared" si="13"/>
        <v>0</v>
      </c>
      <c r="I122" s="33"/>
    </row>
    <row r="123" spans="1:9" x14ac:dyDescent="0.2">
      <c r="A123" s="20"/>
      <c r="B123" s="6"/>
      <c r="C123" s="19"/>
      <c r="D123" s="19"/>
      <c r="E123" s="19"/>
      <c r="F123" s="19">
        <f t="shared" si="20"/>
        <v>0</v>
      </c>
      <c r="H123" s="3">
        <f t="shared" si="13"/>
        <v>1406704.21</v>
      </c>
      <c r="I123" s="33"/>
    </row>
    <row r="124" spans="1:9" ht="16.5" x14ac:dyDescent="0.3">
      <c r="A124" s="21" t="s">
        <v>158</v>
      </c>
      <c r="B124" s="2" t="s">
        <v>159</v>
      </c>
      <c r="C124" s="22">
        <f>SUM(C125:C126)</f>
        <v>0</v>
      </c>
      <c r="D124" s="22">
        <f t="shared" ref="D124:E124" si="26">SUM(D125:D126)</f>
        <v>75651.350000000006</v>
      </c>
      <c r="E124" s="22">
        <f t="shared" si="26"/>
        <v>0</v>
      </c>
      <c r="F124" s="22">
        <f>SUM(C123:E124)</f>
        <v>75651.350000000006</v>
      </c>
      <c r="H124" s="3">
        <f t="shared" si="13"/>
        <v>0</v>
      </c>
      <c r="I124" s="33"/>
    </row>
    <row r="125" spans="1:9" x14ac:dyDescent="0.2">
      <c r="A125" s="7" t="s">
        <v>160</v>
      </c>
      <c r="B125" s="6" t="s">
        <v>161</v>
      </c>
      <c r="C125" s="19"/>
      <c r="D125" s="19">
        <v>75651.350000000006</v>
      </c>
      <c r="E125" s="19"/>
      <c r="F125" s="19">
        <f t="shared" si="20"/>
        <v>75651.350000000006</v>
      </c>
      <c r="H125" s="3">
        <f t="shared" si="13"/>
        <v>0</v>
      </c>
      <c r="I125" s="33"/>
    </row>
    <row r="126" spans="1:9" x14ac:dyDescent="0.2">
      <c r="A126" s="7"/>
      <c r="B126" s="6"/>
      <c r="C126" s="19"/>
      <c r="D126" s="19"/>
      <c r="E126" s="19"/>
      <c r="F126" s="19">
        <f t="shared" si="20"/>
        <v>0</v>
      </c>
      <c r="H126" s="3">
        <f t="shared" si="13"/>
        <v>0</v>
      </c>
      <c r="I126" s="33"/>
    </row>
    <row r="127" spans="1:9" ht="16.5" x14ac:dyDescent="0.3">
      <c r="A127" s="21" t="s">
        <v>162</v>
      </c>
      <c r="B127" s="2" t="s">
        <v>34</v>
      </c>
      <c r="C127" s="22">
        <f>SUM(C128:C133)</f>
        <v>0</v>
      </c>
      <c r="D127" s="22">
        <f>SUM(D128:D132)</f>
        <v>1345468.17</v>
      </c>
      <c r="E127" s="22">
        <f t="shared" ref="E127" si="27">SUM(E128:E132)</f>
        <v>0</v>
      </c>
      <c r="F127" s="22">
        <f>SUM(C127:E127)</f>
        <v>1345468.17</v>
      </c>
      <c r="H127" s="3">
        <f t="shared" si="13"/>
        <v>0</v>
      </c>
      <c r="I127" s="33"/>
    </row>
    <row r="128" spans="1:9" x14ac:dyDescent="0.2">
      <c r="A128" s="7" t="s">
        <v>163</v>
      </c>
      <c r="B128" s="6" t="s">
        <v>35</v>
      </c>
      <c r="C128" s="19"/>
      <c r="D128" s="19">
        <v>2360</v>
      </c>
      <c r="E128" s="19"/>
      <c r="F128" s="19">
        <f>SUM(C128:E128)</f>
        <v>2360</v>
      </c>
      <c r="H128" s="3">
        <f t="shared" si="13"/>
        <v>0</v>
      </c>
      <c r="I128" s="33"/>
    </row>
    <row r="129" spans="1:9" x14ac:dyDescent="0.2">
      <c r="A129" s="7" t="s">
        <v>164</v>
      </c>
      <c r="B129" s="6" t="s">
        <v>36</v>
      </c>
      <c r="C129" s="19"/>
      <c r="D129" s="19"/>
      <c r="E129" s="19"/>
      <c r="F129" s="19">
        <f t="shared" ref="F129:F131" si="28">SUM(C129:E129)</f>
        <v>0</v>
      </c>
      <c r="H129" s="3">
        <f t="shared" si="13"/>
        <v>2222671.39</v>
      </c>
      <c r="I129" s="33"/>
    </row>
    <row r="130" spans="1:9" x14ac:dyDescent="0.2">
      <c r="A130" s="7" t="s">
        <v>165</v>
      </c>
      <c r="B130" s="6" t="s">
        <v>37</v>
      </c>
      <c r="C130" s="19"/>
      <c r="D130" s="19">
        <v>280811.92</v>
      </c>
      <c r="E130" s="19"/>
      <c r="F130" s="19">
        <f t="shared" si="28"/>
        <v>280811.92</v>
      </c>
      <c r="H130" s="3">
        <f t="shared" si="13"/>
        <v>1512193.02</v>
      </c>
      <c r="I130" s="33"/>
    </row>
    <row r="131" spans="1:9" x14ac:dyDescent="0.2">
      <c r="A131" s="7" t="s">
        <v>166</v>
      </c>
      <c r="B131" s="6" t="s">
        <v>38</v>
      </c>
      <c r="C131" s="19"/>
      <c r="D131" s="19">
        <v>200</v>
      </c>
      <c r="E131" s="19"/>
      <c r="F131" s="19">
        <f t="shared" si="28"/>
        <v>200</v>
      </c>
      <c r="H131" s="3">
        <f t="shared" si="13"/>
        <v>0</v>
      </c>
      <c r="I131" s="33"/>
    </row>
    <row r="132" spans="1:9" x14ac:dyDescent="0.2">
      <c r="A132" s="7" t="s">
        <v>167</v>
      </c>
      <c r="B132" s="6" t="s">
        <v>39</v>
      </c>
      <c r="C132" s="19"/>
      <c r="D132" s="19">
        <v>1062096.25</v>
      </c>
      <c r="E132" s="19"/>
      <c r="F132" s="19">
        <f>SUM(C132:E132)</f>
        <v>1062096.25</v>
      </c>
      <c r="H132" s="3">
        <f t="shared" si="13"/>
        <v>0</v>
      </c>
      <c r="I132" s="33"/>
    </row>
    <row r="133" spans="1:9" x14ac:dyDescent="0.2">
      <c r="A133" s="20"/>
      <c r="B133" s="6"/>
      <c r="C133" s="19"/>
      <c r="D133" s="19"/>
      <c r="E133" s="19"/>
      <c r="F133" s="19">
        <f t="shared" si="20"/>
        <v>0</v>
      </c>
      <c r="H133" s="3">
        <f t="shared" si="13"/>
        <v>0</v>
      </c>
      <c r="I133" s="33"/>
    </row>
    <row r="134" spans="1:9" ht="16.5" x14ac:dyDescent="0.3">
      <c r="A134" s="21" t="s">
        <v>168</v>
      </c>
      <c r="B134" s="2" t="s">
        <v>40</v>
      </c>
      <c r="C134" s="22">
        <f>SUM(C135:C146)</f>
        <v>0</v>
      </c>
      <c r="D134" s="22">
        <f>SUM(D135:D145)</f>
        <v>1590545.49</v>
      </c>
      <c r="E134" s="22">
        <f t="shared" ref="E134:F134" si="29">SUM(E135:E145)</f>
        <v>0</v>
      </c>
      <c r="F134" s="22">
        <f t="shared" si="29"/>
        <v>1590545.49</v>
      </c>
      <c r="H134" s="3"/>
      <c r="I134" s="33"/>
    </row>
    <row r="135" spans="1:9" x14ac:dyDescent="0.2">
      <c r="A135" s="7" t="s">
        <v>169</v>
      </c>
      <c r="B135" s="6" t="s">
        <v>175</v>
      </c>
      <c r="C135" s="19"/>
      <c r="D135" s="19">
        <v>74.23</v>
      </c>
      <c r="E135" s="19"/>
      <c r="F135" s="19">
        <f>SUM(C135:E135)</f>
        <v>74.23</v>
      </c>
      <c r="H135" s="3">
        <f t="shared" si="13"/>
        <v>0</v>
      </c>
      <c r="I135" s="33"/>
    </row>
    <row r="136" spans="1:9" x14ac:dyDescent="0.2">
      <c r="A136" s="7" t="s">
        <v>170</v>
      </c>
      <c r="B136" s="6" t="s">
        <v>176</v>
      </c>
      <c r="C136" s="19"/>
      <c r="D136" s="19"/>
      <c r="E136" s="19"/>
      <c r="F136" s="19">
        <f t="shared" ref="F136:F141" si="30">SUM(C136:E136)</f>
        <v>0</v>
      </c>
      <c r="H136" s="3">
        <f t="shared" si="13"/>
        <v>4349056.040000001</v>
      </c>
      <c r="I136" s="33"/>
    </row>
    <row r="137" spans="1:9" x14ac:dyDescent="0.2">
      <c r="A137" s="7" t="s">
        <v>171</v>
      </c>
      <c r="B137" s="6" t="s">
        <v>177</v>
      </c>
      <c r="C137" s="19"/>
      <c r="D137" s="19"/>
      <c r="E137" s="19"/>
      <c r="F137" s="19">
        <f t="shared" si="30"/>
        <v>0</v>
      </c>
      <c r="H137" s="3">
        <f t="shared" si="13"/>
        <v>1015.12</v>
      </c>
      <c r="I137" s="33"/>
    </row>
    <row r="138" spans="1:9" x14ac:dyDescent="0.2">
      <c r="A138" s="7" t="s">
        <v>172</v>
      </c>
      <c r="B138" s="6" t="s">
        <v>178</v>
      </c>
      <c r="C138" s="19"/>
      <c r="D138" s="19">
        <v>183767.05</v>
      </c>
      <c r="E138" s="19"/>
      <c r="F138" s="19">
        <f t="shared" si="30"/>
        <v>183767.05</v>
      </c>
      <c r="H138" s="3">
        <f t="shared" si="13"/>
        <v>3705805.48</v>
      </c>
      <c r="I138" s="33"/>
    </row>
    <row r="139" spans="1:9" x14ac:dyDescent="0.2">
      <c r="A139" s="7" t="s">
        <v>173</v>
      </c>
      <c r="B139" s="6" t="s">
        <v>179</v>
      </c>
      <c r="C139" s="19"/>
      <c r="D139" s="19"/>
      <c r="E139" s="19"/>
      <c r="F139" s="19">
        <f t="shared" si="30"/>
        <v>0</v>
      </c>
      <c r="H139" s="3">
        <f t="shared" ref="H139:H183" si="31">+C157+D157+E157</f>
        <v>0</v>
      </c>
      <c r="I139" s="33"/>
    </row>
    <row r="140" spans="1:9" x14ac:dyDescent="0.2">
      <c r="A140" s="7" t="s">
        <v>174</v>
      </c>
      <c r="B140" s="6" t="s">
        <v>180</v>
      </c>
      <c r="C140" s="19"/>
      <c r="D140" s="19"/>
      <c r="E140" s="19"/>
      <c r="F140" s="19">
        <f t="shared" si="30"/>
        <v>0</v>
      </c>
      <c r="H140" s="3">
        <f t="shared" si="31"/>
        <v>0</v>
      </c>
      <c r="I140" s="33"/>
    </row>
    <row r="141" spans="1:9" x14ac:dyDescent="0.2">
      <c r="A141" s="7" t="s">
        <v>181</v>
      </c>
      <c r="B141" s="6" t="s">
        <v>186</v>
      </c>
      <c r="C141" s="19"/>
      <c r="D141" s="19">
        <v>1406704.21</v>
      </c>
      <c r="E141" s="19"/>
      <c r="F141" s="19">
        <f t="shared" si="30"/>
        <v>1406704.21</v>
      </c>
      <c r="H141" s="3">
        <f t="shared" si="31"/>
        <v>14633.98</v>
      </c>
      <c r="I141" s="33"/>
    </row>
    <row r="142" spans="1:9" x14ac:dyDescent="0.2">
      <c r="A142" s="7" t="s">
        <v>182</v>
      </c>
      <c r="B142" s="6" t="s">
        <v>187</v>
      </c>
      <c r="C142" s="19"/>
      <c r="D142" s="19"/>
      <c r="E142" s="19"/>
      <c r="F142" s="19">
        <f>SUM(C142:E142)</f>
        <v>0</v>
      </c>
      <c r="H142" s="3">
        <f t="shared" si="31"/>
        <v>115882.08</v>
      </c>
      <c r="I142" s="33"/>
    </row>
    <row r="143" spans="1:9" x14ac:dyDescent="0.2">
      <c r="A143" s="7" t="s">
        <v>183</v>
      </c>
      <c r="B143" s="6" t="s">
        <v>188</v>
      </c>
      <c r="C143" s="19"/>
      <c r="D143" s="19"/>
      <c r="E143" s="19"/>
      <c r="F143" s="19">
        <f t="shared" ref="F143:F145" si="32">SUM(C143:E143)</f>
        <v>0</v>
      </c>
      <c r="H143" s="3">
        <f t="shared" si="31"/>
        <v>141250.72</v>
      </c>
      <c r="I143" s="33"/>
    </row>
    <row r="144" spans="1:9" x14ac:dyDescent="0.2">
      <c r="A144" s="7" t="s">
        <v>184</v>
      </c>
      <c r="B144" s="6" t="s">
        <v>189</v>
      </c>
      <c r="C144" s="19"/>
      <c r="D144" s="19"/>
      <c r="E144" s="19"/>
      <c r="F144" s="19">
        <f t="shared" si="32"/>
        <v>0</v>
      </c>
      <c r="H144" s="3">
        <f t="shared" si="31"/>
        <v>370468.66000000003</v>
      </c>
      <c r="I144" s="33"/>
    </row>
    <row r="145" spans="1:9" x14ac:dyDescent="0.2">
      <c r="A145" s="7" t="s">
        <v>185</v>
      </c>
      <c r="B145" s="6" t="s">
        <v>190</v>
      </c>
      <c r="C145" s="19"/>
      <c r="D145" s="19"/>
      <c r="E145" s="19"/>
      <c r="F145" s="19">
        <f t="shared" si="32"/>
        <v>0</v>
      </c>
      <c r="H145" s="3">
        <f t="shared" si="31"/>
        <v>0</v>
      </c>
      <c r="I145" s="33"/>
    </row>
    <row r="146" spans="1:9" x14ac:dyDescent="0.2">
      <c r="A146" s="20"/>
      <c r="B146" s="6"/>
      <c r="C146" s="19"/>
      <c r="D146" s="19"/>
      <c r="E146" s="19"/>
      <c r="F146" s="19">
        <f t="shared" si="20"/>
        <v>0</v>
      </c>
      <c r="H146" s="3">
        <f t="shared" si="31"/>
        <v>4444107.99</v>
      </c>
      <c r="I146" s="33"/>
    </row>
    <row r="147" spans="1:9" ht="16.5" x14ac:dyDescent="0.3">
      <c r="A147" s="21" t="s">
        <v>191</v>
      </c>
      <c r="B147" s="2" t="s">
        <v>245</v>
      </c>
      <c r="C147" s="22">
        <f>SUM(C148:C153)</f>
        <v>550000</v>
      </c>
      <c r="D147" s="22">
        <f>SUM(D148:D153)</f>
        <v>1672671.3900000001</v>
      </c>
      <c r="E147" s="22">
        <f t="shared" ref="E147" si="33">SUM(E148:E153)</f>
        <v>0</v>
      </c>
      <c r="F147" s="22">
        <f>SUM(C147:E147)</f>
        <v>2222671.39</v>
      </c>
      <c r="H147" s="3">
        <f t="shared" si="31"/>
        <v>66000</v>
      </c>
      <c r="I147" s="33"/>
    </row>
    <row r="148" spans="1:9" x14ac:dyDescent="0.2">
      <c r="A148" s="7" t="s">
        <v>194</v>
      </c>
      <c r="B148" s="6" t="s">
        <v>196</v>
      </c>
      <c r="C148" s="19">
        <v>550000</v>
      </c>
      <c r="D148" s="19">
        <v>962193.02</v>
      </c>
      <c r="E148" s="19"/>
      <c r="F148" s="19">
        <f t="shared" ref="F148:F151" si="34">SUM(C148:E148)</f>
        <v>1512193.02</v>
      </c>
      <c r="H148" s="3"/>
      <c r="I148" s="33"/>
    </row>
    <row r="149" spans="1:9" x14ac:dyDescent="0.2">
      <c r="A149" s="7" t="s">
        <v>193</v>
      </c>
      <c r="B149" s="6" t="s">
        <v>197</v>
      </c>
      <c r="C149" s="19"/>
      <c r="D149" s="19"/>
      <c r="E149" s="19"/>
      <c r="F149" s="19">
        <f t="shared" si="34"/>
        <v>0</v>
      </c>
      <c r="H149" s="3">
        <f t="shared" si="31"/>
        <v>66000</v>
      </c>
      <c r="I149" s="33"/>
    </row>
    <row r="150" spans="1:9" x14ac:dyDescent="0.2">
      <c r="A150" s="7" t="s">
        <v>192</v>
      </c>
      <c r="B150" s="6" t="s">
        <v>198</v>
      </c>
      <c r="C150" s="19"/>
      <c r="D150" s="19"/>
      <c r="E150" s="19"/>
      <c r="F150" s="19">
        <f t="shared" si="34"/>
        <v>0</v>
      </c>
      <c r="H150" s="3">
        <f t="shared" si="31"/>
        <v>4378107.99</v>
      </c>
      <c r="I150" s="33"/>
    </row>
    <row r="151" spans="1:9" x14ac:dyDescent="0.2">
      <c r="A151" s="7" t="s">
        <v>195</v>
      </c>
      <c r="B151" s="6" t="s">
        <v>199</v>
      </c>
      <c r="C151" s="19"/>
      <c r="D151" s="19"/>
      <c r="E151" s="19"/>
      <c r="F151" s="19">
        <f t="shared" si="34"/>
        <v>0</v>
      </c>
      <c r="H151" s="3">
        <f t="shared" si="31"/>
        <v>4378107.99</v>
      </c>
      <c r="I151" s="33"/>
    </row>
    <row r="152" spans="1:9" x14ac:dyDescent="0.2">
      <c r="A152" s="7" t="s">
        <v>287</v>
      </c>
      <c r="B152" s="6" t="s">
        <v>244</v>
      </c>
      <c r="C152" s="19"/>
      <c r="D152" s="19">
        <v>710478.37</v>
      </c>
      <c r="E152" s="19"/>
      <c r="F152" s="19">
        <f>SUM(C152:E152)</f>
        <v>710478.37</v>
      </c>
      <c r="H152" s="3">
        <f t="shared" si="31"/>
        <v>0</v>
      </c>
      <c r="I152" s="33"/>
    </row>
    <row r="153" spans="1:9" x14ac:dyDescent="0.2">
      <c r="A153" s="7"/>
      <c r="B153" s="6"/>
      <c r="C153" s="19"/>
      <c r="D153" s="19"/>
      <c r="E153" s="19"/>
      <c r="F153" s="19">
        <f t="shared" si="20"/>
        <v>0</v>
      </c>
      <c r="H153" s="3">
        <f t="shared" si="31"/>
        <v>0</v>
      </c>
      <c r="I153" s="33"/>
    </row>
    <row r="154" spans="1:9" ht="16.5" x14ac:dyDescent="0.3">
      <c r="A154" s="21" t="s">
        <v>200</v>
      </c>
      <c r="B154" s="2" t="s">
        <v>244</v>
      </c>
      <c r="C154" s="22">
        <f>SUM(C155:C162)</f>
        <v>0</v>
      </c>
      <c r="D154" s="22">
        <f>SUM(D155:D162)</f>
        <v>4299571.3800000008</v>
      </c>
      <c r="E154" s="22">
        <f>SUM(E155:E162)</f>
        <v>49484.66</v>
      </c>
      <c r="F154" s="22">
        <f>SUM(C154:E154)</f>
        <v>4349056.040000001</v>
      </c>
      <c r="H154" s="3">
        <f t="shared" si="31"/>
        <v>13251923.879999999</v>
      </c>
      <c r="I154" s="33"/>
    </row>
    <row r="155" spans="1:9" x14ac:dyDescent="0.2">
      <c r="A155" s="7" t="s">
        <v>201</v>
      </c>
      <c r="B155" s="6" t="s">
        <v>207</v>
      </c>
      <c r="C155" s="19"/>
      <c r="D155" s="19">
        <v>1015.12</v>
      </c>
      <c r="E155" s="19"/>
      <c r="F155" s="19">
        <f>+E155+D155</f>
        <v>1015.12</v>
      </c>
      <c r="H155" s="3">
        <f t="shared" si="31"/>
        <v>7251896.3399999999</v>
      </c>
      <c r="I155" s="33"/>
    </row>
    <row r="156" spans="1:9" x14ac:dyDescent="0.2">
      <c r="A156" s="7" t="s">
        <v>202</v>
      </c>
      <c r="B156" s="6" t="s">
        <v>208</v>
      </c>
      <c r="C156" s="19"/>
      <c r="D156" s="19">
        <v>3705805.48</v>
      </c>
      <c r="E156" s="19"/>
      <c r="F156" s="19">
        <f>SUM(C156:E156)</f>
        <v>3705805.48</v>
      </c>
      <c r="H156" s="3">
        <f t="shared" si="31"/>
        <v>6116406.0999999996</v>
      </c>
      <c r="I156" s="33"/>
    </row>
    <row r="157" spans="1:9" x14ac:dyDescent="0.2">
      <c r="A157" s="7" t="s">
        <v>203</v>
      </c>
      <c r="B157" s="6" t="s">
        <v>209</v>
      </c>
      <c r="C157" s="19"/>
      <c r="D157" s="19"/>
      <c r="E157" s="19"/>
      <c r="F157" s="19">
        <f t="shared" ref="F157:F162" si="35">SUM(C157:E157)</f>
        <v>0</v>
      </c>
      <c r="H157" s="3">
        <f t="shared" si="31"/>
        <v>1024520.05</v>
      </c>
      <c r="I157" s="33"/>
    </row>
    <row r="158" spans="1:9" x14ac:dyDescent="0.2">
      <c r="A158" s="7" t="s">
        <v>279</v>
      </c>
      <c r="B158" s="6" t="s">
        <v>280</v>
      </c>
      <c r="C158" s="19"/>
      <c r="D158" s="19"/>
      <c r="E158" s="19"/>
      <c r="F158" s="19">
        <f t="shared" si="35"/>
        <v>0</v>
      </c>
      <c r="H158" s="3">
        <f t="shared" si="31"/>
        <v>0</v>
      </c>
      <c r="I158" s="33"/>
    </row>
    <row r="159" spans="1:9" x14ac:dyDescent="0.2">
      <c r="A159" s="7" t="s">
        <v>204</v>
      </c>
      <c r="B159" s="6" t="s">
        <v>210</v>
      </c>
      <c r="C159" s="19"/>
      <c r="D159" s="19">
        <v>14633.98</v>
      </c>
      <c r="E159" s="19"/>
      <c r="F159" s="19">
        <f t="shared" si="35"/>
        <v>14633.98</v>
      </c>
      <c r="H159" s="3">
        <f>+C177+D177+E177</f>
        <v>110970.19</v>
      </c>
      <c r="I159" s="33"/>
    </row>
    <row r="160" spans="1:9" x14ac:dyDescent="0.2">
      <c r="A160" s="7" t="s">
        <v>205</v>
      </c>
      <c r="B160" s="6" t="s">
        <v>41</v>
      </c>
      <c r="C160" s="19"/>
      <c r="D160" s="19">
        <v>115882.08</v>
      </c>
      <c r="E160" s="19"/>
      <c r="F160" s="19">
        <f t="shared" si="35"/>
        <v>115882.08</v>
      </c>
      <c r="H160" s="3">
        <f t="shared" si="31"/>
        <v>0</v>
      </c>
      <c r="I160" s="33"/>
    </row>
    <row r="161" spans="1:9" x14ac:dyDescent="0.2">
      <c r="A161" s="7" t="s">
        <v>288</v>
      </c>
      <c r="B161" s="6" t="s">
        <v>289</v>
      </c>
      <c r="C161" s="19"/>
      <c r="D161" s="19">
        <v>141250.72</v>
      </c>
      <c r="E161" s="19"/>
      <c r="F161" s="19">
        <f t="shared" si="35"/>
        <v>141250.72</v>
      </c>
      <c r="H161" s="3">
        <f t="shared" si="31"/>
        <v>0</v>
      </c>
      <c r="I161" s="33"/>
    </row>
    <row r="162" spans="1:9" x14ac:dyDescent="0.2">
      <c r="A162" s="7" t="s">
        <v>206</v>
      </c>
      <c r="B162" s="6" t="s">
        <v>211</v>
      </c>
      <c r="C162" s="19"/>
      <c r="D162" s="19">
        <v>320984</v>
      </c>
      <c r="E162" s="19">
        <f>39484.66+10000</f>
        <v>49484.66</v>
      </c>
      <c r="F162" s="19">
        <f t="shared" si="35"/>
        <v>370468.66000000003</v>
      </c>
      <c r="H162" s="3">
        <f t="shared" si="31"/>
        <v>0</v>
      </c>
      <c r="I162" s="33"/>
    </row>
    <row r="163" spans="1:9" ht="13.5" thickBot="1" x14ac:dyDescent="0.25">
      <c r="A163" s="7"/>
      <c r="B163" s="6"/>
      <c r="C163" s="19"/>
      <c r="D163" s="19"/>
      <c r="E163" s="19"/>
      <c r="F163" s="19">
        <f t="shared" ref="F163:F212" si="36">+C163+D163+E163</f>
        <v>0</v>
      </c>
      <c r="H163" s="3">
        <f t="shared" si="31"/>
        <v>0</v>
      </c>
      <c r="I163" s="33"/>
    </row>
    <row r="164" spans="1:9" ht="16.5" thickBot="1" x14ac:dyDescent="0.3">
      <c r="A164" s="15">
        <v>2.4</v>
      </c>
      <c r="B164" s="9" t="s">
        <v>236</v>
      </c>
      <c r="C164" s="16">
        <f>C168</f>
        <v>0</v>
      </c>
      <c r="D164" s="16">
        <f>+D165+D168</f>
        <v>66000</v>
      </c>
      <c r="E164" s="16">
        <f>E168</f>
        <v>4378107.99</v>
      </c>
      <c r="F164" s="16">
        <f>SUM(C164:E164)</f>
        <v>4444107.99</v>
      </c>
      <c r="H164" s="3">
        <f t="shared" si="31"/>
        <v>0</v>
      </c>
      <c r="I164" s="33"/>
    </row>
    <row r="165" spans="1:9" ht="16.5" x14ac:dyDescent="0.3">
      <c r="A165" s="21" t="s">
        <v>266</v>
      </c>
      <c r="B165" s="2" t="s">
        <v>268</v>
      </c>
      <c r="C165" s="22">
        <f>SUM(C167:C169)</f>
        <v>0</v>
      </c>
      <c r="D165" s="22">
        <f>+D167</f>
        <v>66000</v>
      </c>
      <c r="E165" s="22">
        <f>+E167</f>
        <v>0</v>
      </c>
      <c r="F165" s="22">
        <f>+E165+D165+C165</f>
        <v>66000</v>
      </c>
      <c r="H165" s="3">
        <f t="shared" si="31"/>
        <v>0</v>
      </c>
      <c r="I165" s="33"/>
    </row>
    <row r="166" spans="1:9" x14ac:dyDescent="0.2">
      <c r="A166" s="7" t="s">
        <v>298</v>
      </c>
      <c r="B166" s="6" t="s">
        <v>299</v>
      </c>
      <c r="C166" s="19"/>
      <c r="D166" s="19"/>
      <c r="E166" s="19"/>
      <c r="F166" s="19">
        <f>SUM(C166:E166)</f>
        <v>0</v>
      </c>
      <c r="H166" s="3">
        <f t="shared" si="31"/>
        <v>0</v>
      </c>
      <c r="I166" s="33"/>
    </row>
    <row r="167" spans="1:9" x14ac:dyDescent="0.2">
      <c r="A167" s="7" t="s">
        <v>267</v>
      </c>
      <c r="B167" s="6" t="s">
        <v>269</v>
      </c>
      <c r="C167" s="19"/>
      <c r="D167" s="19">
        <v>66000</v>
      </c>
      <c r="E167" s="19"/>
      <c r="F167" s="19">
        <f t="shared" ref="F167" si="37">+C167+D167+E167</f>
        <v>66000</v>
      </c>
      <c r="H167" s="3">
        <f t="shared" si="31"/>
        <v>0</v>
      </c>
      <c r="I167" s="33"/>
    </row>
    <row r="168" spans="1:9" ht="16.5" x14ac:dyDescent="0.3">
      <c r="A168" s="21" t="s">
        <v>237</v>
      </c>
      <c r="B168" s="2" t="s">
        <v>238</v>
      </c>
      <c r="C168" s="22">
        <f>SUM(C169:C171)</f>
        <v>0</v>
      </c>
      <c r="D168" s="22">
        <f t="shared" ref="D168:E168" si="38">SUM(D169:D171)</f>
        <v>0</v>
      </c>
      <c r="E168" s="22">
        <f t="shared" si="38"/>
        <v>4378107.99</v>
      </c>
      <c r="F168" s="22">
        <f>SUM(F169:F171)</f>
        <v>4378107.99</v>
      </c>
      <c r="H168" s="3">
        <f t="shared" si="31"/>
        <v>0</v>
      </c>
      <c r="I168" s="33"/>
    </row>
    <row r="169" spans="1:9" x14ac:dyDescent="0.2">
      <c r="A169" s="7" t="s">
        <v>239</v>
      </c>
      <c r="B169" s="6" t="s">
        <v>240</v>
      </c>
      <c r="C169" s="19">
        <v>0</v>
      </c>
      <c r="D169" s="19"/>
      <c r="E169" s="19">
        <v>4378107.99</v>
      </c>
      <c r="F169" s="19">
        <f t="shared" si="36"/>
        <v>4378107.99</v>
      </c>
      <c r="H169" s="3">
        <f t="shared" si="31"/>
        <v>0</v>
      </c>
      <c r="I169" s="33"/>
    </row>
    <row r="170" spans="1:9" x14ac:dyDescent="0.2">
      <c r="A170" s="7"/>
      <c r="B170" s="6"/>
      <c r="C170" s="19"/>
      <c r="D170" s="19"/>
      <c r="E170" s="19"/>
      <c r="F170" s="19">
        <f t="shared" si="36"/>
        <v>0</v>
      </c>
      <c r="H170" s="3">
        <f t="shared" si="31"/>
        <v>0</v>
      </c>
      <c r="I170" s="33"/>
    </row>
    <row r="171" spans="1:9" ht="13.5" thickBot="1" x14ac:dyDescent="0.25">
      <c r="A171" s="20"/>
      <c r="B171" s="6"/>
      <c r="C171" s="19"/>
      <c r="D171" s="19"/>
      <c r="E171" s="19"/>
      <c r="F171" s="19">
        <f t="shared" si="36"/>
        <v>0</v>
      </c>
      <c r="H171" s="3">
        <f t="shared" si="31"/>
        <v>1580579.67</v>
      </c>
      <c r="I171" s="33"/>
    </row>
    <row r="172" spans="1:9" ht="16.5" thickBot="1" x14ac:dyDescent="0.3">
      <c r="A172" s="15">
        <v>2.6</v>
      </c>
      <c r="B172" s="9" t="s">
        <v>212</v>
      </c>
      <c r="C172" s="16">
        <f>C173</f>
        <v>0</v>
      </c>
      <c r="D172" s="16">
        <f>+D173+D180+D185+D189+D195+D199</f>
        <v>8832476.0099999998</v>
      </c>
      <c r="E172" s="16">
        <f>+E173+E180+E185+E189+E195+E199</f>
        <v>4419447.87</v>
      </c>
      <c r="F172" s="16">
        <f>SUM(C172:E172)</f>
        <v>13251923.879999999</v>
      </c>
      <c r="H172" s="3">
        <f t="shared" si="31"/>
        <v>0</v>
      </c>
      <c r="I172" s="33"/>
    </row>
    <row r="173" spans="1:9" ht="16.5" x14ac:dyDescent="0.3">
      <c r="A173" s="17" t="s">
        <v>213</v>
      </c>
      <c r="B173" s="11" t="s">
        <v>42</v>
      </c>
      <c r="C173" s="18">
        <f>SUM(C174:C212)</f>
        <v>0</v>
      </c>
      <c r="D173" s="18">
        <f>SUM(D174:D178)</f>
        <v>7251896.3399999999</v>
      </c>
      <c r="E173" s="18">
        <v>0</v>
      </c>
      <c r="F173" s="18">
        <f>+E173+D173+C173</f>
        <v>7251896.3399999999</v>
      </c>
      <c r="H173" s="3">
        <f t="shared" si="31"/>
        <v>0</v>
      </c>
      <c r="I173" s="33"/>
    </row>
    <row r="174" spans="1:9" x14ac:dyDescent="0.2">
      <c r="A174" s="7" t="s">
        <v>214</v>
      </c>
      <c r="B174" s="6" t="s">
        <v>216</v>
      </c>
      <c r="C174" s="19"/>
      <c r="D174" s="19">
        <v>6116406.0999999996</v>
      </c>
      <c r="E174" s="19"/>
      <c r="F174" s="19">
        <f>SUM(C174:E174)</f>
        <v>6116406.0999999996</v>
      </c>
      <c r="H174" s="3">
        <f t="shared" si="31"/>
        <v>1566184.5</v>
      </c>
      <c r="I174" s="33"/>
    </row>
    <row r="175" spans="1:9" x14ac:dyDescent="0.2">
      <c r="A175" s="7" t="s">
        <v>215</v>
      </c>
      <c r="B175" s="6" t="s">
        <v>246</v>
      </c>
      <c r="C175" s="19"/>
      <c r="D175" s="19">
        <v>1024520.05</v>
      </c>
      <c r="E175" s="19"/>
      <c r="F175" s="19">
        <f>SUM(C175:E175)</f>
        <v>1024520.05</v>
      </c>
      <c r="H175" s="3">
        <f t="shared" si="31"/>
        <v>14395.17</v>
      </c>
      <c r="I175" s="33"/>
    </row>
    <row r="176" spans="1:9" x14ac:dyDescent="0.2">
      <c r="A176" s="7" t="s">
        <v>232</v>
      </c>
      <c r="B176" s="6" t="s">
        <v>233</v>
      </c>
      <c r="C176" s="19"/>
      <c r="D176" s="19"/>
      <c r="E176" s="19"/>
      <c r="F176" s="19">
        <f t="shared" ref="F176:F178" si="39">SUM(C176:E176)</f>
        <v>0</v>
      </c>
      <c r="H176" s="3">
        <f t="shared" si="31"/>
        <v>0</v>
      </c>
      <c r="I176" s="33"/>
    </row>
    <row r="177" spans="1:9" x14ac:dyDescent="0.2">
      <c r="A177" s="7" t="s">
        <v>300</v>
      </c>
      <c r="B177" s="6" t="s">
        <v>301</v>
      </c>
      <c r="C177" s="19"/>
      <c r="D177" s="19">
        <v>110970.19</v>
      </c>
      <c r="E177" s="19"/>
      <c r="F177" s="19">
        <f t="shared" si="39"/>
        <v>110970.19</v>
      </c>
      <c r="H177" s="3"/>
      <c r="I177" s="33"/>
    </row>
    <row r="178" spans="1:9" x14ac:dyDescent="0.2">
      <c r="A178" s="7" t="s">
        <v>247</v>
      </c>
      <c r="B178" s="6" t="s">
        <v>248</v>
      </c>
      <c r="C178" s="19"/>
      <c r="D178" s="19"/>
      <c r="E178" s="19"/>
      <c r="F178" s="19">
        <f t="shared" si="39"/>
        <v>0</v>
      </c>
      <c r="H178" s="3"/>
      <c r="I178" s="33"/>
    </row>
    <row r="179" spans="1:9" x14ac:dyDescent="0.2">
      <c r="A179" s="7"/>
      <c r="B179" s="6"/>
      <c r="C179" s="19"/>
      <c r="D179" s="19"/>
      <c r="E179" s="19"/>
      <c r="F179" s="19"/>
      <c r="H179" s="3"/>
      <c r="I179" s="33"/>
    </row>
    <row r="180" spans="1:9" ht="16.5" x14ac:dyDescent="0.3">
      <c r="A180" s="21" t="s">
        <v>249</v>
      </c>
      <c r="B180" s="2" t="s">
        <v>250</v>
      </c>
      <c r="C180" s="22"/>
      <c r="D180" s="22">
        <f>+D181+D182+D183</f>
        <v>0</v>
      </c>
      <c r="E180" s="22"/>
      <c r="F180" s="22">
        <f>+F181+F182+F183</f>
        <v>0</v>
      </c>
      <c r="H180" s="3"/>
      <c r="I180" s="33"/>
    </row>
    <row r="181" spans="1:9" x14ac:dyDescent="0.2">
      <c r="A181" s="7" t="s">
        <v>251</v>
      </c>
      <c r="B181" s="6" t="s">
        <v>252</v>
      </c>
      <c r="C181" s="19"/>
      <c r="D181" s="19">
        <v>0</v>
      </c>
      <c r="E181" s="19"/>
      <c r="F181" s="19">
        <f>+E181+D181+C181</f>
        <v>0</v>
      </c>
      <c r="H181" s="3">
        <f t="shared" si="31"/>
        <v>0</v>
      </c>
      <c r="I181" s="33"/>
    </row>
    <row r="182" spans="1:9" x14ac:dyDescent="0.2">
      <c r="A182" s="7" t="s">
        <v>253</v>
      </c>
      <c r="B182" s="6" t="s">
        <v>254</v>
      </c>
      <c r="C182" s="19"/>
      <c r="D182" s="19"/>
      <c r="E182" s="19"/>
      <c r="F182" s="19">
        <f>+E182+D182+C182</f>
        <v>0</v>
      </c>
      <c r="H182" s="3">
        <f t="shared" si="31"/>
        <v>0</v>
      </c>
      <c r="I182" s="33"/>
    </row>
    <row r="183" spans="1:9" x14ac:dyDescent="0.2">
      <c r="A183" s="7" t="s">
        <v>270</v>
      </c>
      <c r="B183" s="6" t="s">
        <v>271</v>
      </c>
      <c r="C183" s="19"/>
      <c r="D183" s="19">
        <v>0</v>
      </c>
      <c r="E183" s="19"/>
      <c r="F183" s="19">
        <f>+E183+D183+C183</f>
        <v>0</v>
      </c>
      <c r="H183" s="3">
        <f t="shared" si="31"/>
        <v>0</v>
      </c>
      <c r="I183" s="33"/>
    </row>
    <row r="184" spans="1:9" x14ac:dyDescent="0.2">
      <c r="A184" s="7"/>
      <c r="B184" s="6"/>
      <c r="C184" s="19"/>
      <c r="D184" s="19"/>
      <c r="E184" s="19"/>
      <c r="F184" s="19"/>
      <c r="H184" s="3" t="e">
        <f>+#REF!+#REF!+#REF!</f>
        <v>#REF!</v>
      </c>
      <c r="I184" s="33"/>
    </row>
    <row r="185" spans="1:9" ht="16.5" x14ac:dyDescent="0.3">
      <c r="A185" s="21" t="s">
        <v>217</v>
      </c>
      <c r="B185" s="2" t="s">
        <v>218</v>
      </c>
      <c r="C185" s="22">
        <v>0</v>
      </c>
      <c r="D185" s="22">
        <f>+D186+D187</f>
        <v>0</v>
      </c>
      <c r="E185" s="22"/>
      <c r="F185" s="22">
        <f>+F187</f>
        <v>0</v>
      </c>
      <c r="H185" s="3">
        <f t="shared" ref="H185:H196" si="40">+C202+D202+E202</f>
        <v>0</v>
      </c>
      <c r="I185" s="33"/>
    </row>
    <row r="186" spans="1:9" x14ac:dyDescent="0.2">
      <c r="A186" s="7" t="s">
        <v>219</v>
      </c>
      <c r="B186" s="6" t="s">
        <v>220</v>
      </c>
      <c r="C186" s="19"/>
      <c r="D186" s="19"/>
      <c r="E186" s="19"/>
      <c r="F186" s="19"/>
      <c r="H186" s="3">
        <f t="shared" si="40"/>
        <v>0</v>
      </c>
      <c r="I186" s="33"/>
    </row>
    <row r="187" spans="1:9" x14ac:dyDescent="0.2">
      <c r="A187" s="7" t="s">
        <v>272</v>
      </c>
      <c r="B187" s="6" t="s">
        <v>273</v>
      </c>
      <c r="C187" s="19"/>
      <c r="D187" s="19"/>
      <c r="E187" s="19"/>
      <c r="F187" s="19">
        <f>SUM(C187:E187)</f>
        <v>0</v>
      </c>
      <c r="H187" s="3">
        <f t="shared" si="40"/>
        <v>0</v>
      </c>
      <c r="I187" s="33"/>
    </row>
    <row r="188" spans="1:9" x14ac:dyDescent="0.2">
      <c r="A188" s="7"/>
      <c r="B188" s="6"/>
      <c r="C188" s="19"/>
      <c r="D188" s="19"/>
      <c r="E188" s="19"/>
      <c r="F188" s="19"/>
      <c r="H188" s="3">
        <f t="shared" si="40"/>
        <v>0</v>
      </c>
      <c r="I188" s="33"/>
    </row>
    <row r="189" spans="1:9" ht="16.5" x14ac:dyDescent="0.3">
      <c r="A189" s="21" t="s">
        <v>221</v>
      </c>
      <c r="B189" s="2" t="s">
        <v>255</v>
      </c>
      <c r="C189" s="22"/>
      <c r="D189" s="22">
        <f>SUM(D190:D193)</f>
        <v>1580579.67</v>
      </c>
      <c r="E189" s="22"/>
      <c r="F189" s="22">
        <f>SUM(C189:E189)</f>
        <v>1580579.67</v>
      </c>
      <c r="H189" s="3">
        <f t="shared" si="40"/>
        <v>0</v>
      </c>
      <c r="I189" s="33"/>
    </row>
    <row r="190" spans="1:9" x14ac:dyDescent="0.2">
      <c r="A190" s="7" t="s">
        <v>256</v>
      </c>
      <c r="B190" s="6" t="s">
        <v>257</v>
      </c>
      <c r="C190" s="19"/>
      <c r="D190" s="19"/>
      <c r="E190" s="19"/>
      <c r="F190" s="19">
        <f>+E190+D190+C190</f>
        <v>0</v>
      </c>
      <c r="H190" s="3">
        <f t="shared" si="40"/>
        <v>0</v>
      </c>
      <c r="I190" s="33"/>
    </row>
    <row r="191" spans="1:9" x14ac:dyDescent="0.2">
      <c r="A191" s="7" t="s">
        <v>274</v>
      </c>
      <c r="B191" s="6" t="s">
        <v>275</v>
      </c>
      <c r="C191" s="19"/>
      <c r="D191" s="19">
        <v>0</v>
      </c>
      <c r="E191" s="19"/>
      <c r="F191" s="19">
        <f>SUM(C191:E191)</f>
        <v>0</v>
      </c>
      <c r="H191" s="3">
        <f t="shared" si="40"/>
        <v>0</v>
      </c>
      <c r="I191" s="33"/>
    </row>
    <row r="192" spans="1:9" x14ac:dyDescent="0.2">
      <c r="A192" s="7" t="s">
        <v>258</v>
      </c>
      <c r="B192" s="6" t="s">
        <v>259</v>
      </c>
      <c r="C192" s="19">
        <v>0</v>
      </c>
      <c r="D192" s="19">
        <v>1566184.5</v>
      </c>
      <c r="E192" s="19"/>
      <c r="F192" s="19">
        <f>+E192+D192+C192</f>
        <v>1566184.5</v>
      </c>
      <c r="H192" s="3">
        <f t="shared" si="40"/>
        <v>0</v>
      </c>
      <c r="I192" s="33"/>
    </row>
    <row r="193" spans="1:9" x14ac:dyDescent="0.2">
      <c r="A193" s="7" t="s">
        <v>290</v>
      </c>
      <c r="B193" s="6" t="s">
        <v>291</v>
      </c>
      <c r="C193" s="19"/>
      <c r="D193" s="19">
        <v>14395.17</v>
      </c>
      <c r="E193" s="19"/>
      <c r="F193" s="19">
        <f>SUM(C193:E193)</f>
        <v>14395.17</v>
      </c>
      <c r="H193" s="3">
        <f t="shared" si="40"/>
        <v>0</v>
      </c>
      <c r="I193" s="33"/>
    </row>
    <row r="194" spans="1:9" x14ac:dyDescent="0.2">
      <c r="A194" s="20"/>
      <c r="B194" s="6"/>
      <c r="C194" s="19"/>
      <c r="D194" s="19"/>
      <c r="E194" s="19"/>
      <c r="F194" s="19"/>
      <c r="H194" s="3">
        <f t="shared" si="40"/>
        <v>0</v>
      </c>
      <c r="I194" s="33"/>
    </row>
    <row r="195" spans="1:9" ht="16.5" x14ac:dyDescent="0.3">
      <c r="A195" s="21" t="s">
        <v>292</v>
      </c>
      <c r="B195" s="2" t="s">
        <v>293</v>
      </c>
      <c r="C195" s="22"/>
      <c r="D195" s="22">
        <f>SUM(D196:D197)</f>
        <v>0</v>
      </c>
      <c r="E195" s="22">
        <f>+E196</f>
        <v>4419447.87</v>
      </c>
      <c r="F195" s="22">
        <f>+E195+D195+C195</f>
        <v>4419447.87</v>
      </c>
      <c r="H195" s="3">
        <f t="shared" si="40"/>
        <v>0</v>
      </c>
      <c r="I195" s="33"/>
    </row>
    <row r="196" spans="1:9" x14ac:dyDescent="0.2">
      <c r="A196" s="7" t="s">
        <v>294</v>
      </c>
      <c r="B196" s="6" t="s">
        <v>296</v>
      </c>
      <c r="C196" s="19"/>
      <c r="D196" s="19"/>
      <c r="E196" s="19">
        <v>4419447.87</v>
      </c>
      <c r="F196" s="19">
        <f>+E196+D196+C196</f>
        <v>4419447.87</v>
      </c>
      <c r="H196" s="3">
        <f t="shared" si="40"/>
        <v>133337752.36</v>
      </c>
      <c r="I196" s="33"/>
    </row>
    <row r="197" spans="1:9" x14ac:dyDescent="0.2">
      <c r="A197" s="7" t="s">
        <v>295</v>
      </c>
      <c r="B197" s="6" t="s">
        <v>297</v>
      </c>
      <c r="C197" s="19"/>
      <c r="D197" s="19">
        <v>0</v>
      </c>
      <c r="E197" s="19"/>
      <c r="F197" s="19">
        <f>SUM(C197:E197)</f>
        <v>0</v>
      </c>
      <c r="H197" s="3">
        <f t="shared" ref="H197" si="41">+C214+D214+E214</f>
        <v>0</v>
      </c>
    </row>
    <row r="198" spans="1:9" x14ac:dyDescent="0.2">
      <c r="A198" s="20"/>
      <c r="B198" s="6"/>
      <c r="C198" s="19"/>
      <c r="D198" s="19"/>
      <c r="E198" s="19"/>
      <c r="F198" s="19"/>
    </row>
    <row r="199" spans="1:9" ht="16.5" x14ac:dyDescent="0.3">
      <c r="A199" s="21" t="s">
        <v>225</v>
      </c>
      <c r="B199" s="2" t="s">
        <v>226</v>
      </c>
      <c r="C199" s="22"/>
      <c r="D199" s="22">
        <f>+D200+D201+D211</f>
        <v>0</v>
      </c>
      <c r="E199" s="22"/>
      <c r="F199" s="22">
        <f>+F211</f>
        <v>0</v>
      </c>
      <c r="H199" s="3">
        <f>SUM(C213:E213)</f>
        <v>133337752.36</v>
      </c>
    </row>
    <row r="200" spans="1:9" x14ac:dyDescent="0.2">
      <c r="A200" s="7" t="s">
        <v>227</v>
      </c>
      <c r="B200" s="6" t="s">
        <v>43</v>
      </c>
      <c r="C200" s="19"/>
      <c r="D200" s="19"/>
      <c r="E200" s="19"/>
      <c r="F200" s="19"/>
    </row>
    <row r="201" spans="1:9" x14ac:dyDescent="0.2">
      <c r="A201" s="7" t="s">
        <v>276</v>
      </c>
      <c r="B201" s="6" t="s">
        <v>229</v>
      </c>
      <c r="C201" s="19"/>
      <c r="D201" s="19"/>
      <c r="E201" s="19"/>
      <c r="F201" s="19"/>
    </row>
    <row r="202" spans="1:9" x14ac:dyDescent="0.2">
      <c r="A202" s="7" t="s">
        <v>219</v>
      </c>
      <c r="B202" s="6" t="s">
        <v>220</v>
      </c>
      <c r="C202" s="19"/>
      <c r="D202" s="19"/>
      <c r="E202" s="19"/>
      <c r="F202" s="19">
        <f t="shared" si="36"/>
        <v>0</v>
      </c>
    </row>
    <row r="203" spans="1:9" x14ac:dyDescent="0.2">
      <c r="A203" s="7"/>
      <c r="B203" s="6"/>
      <c r="C203" s="19"/>
      <c r="D203" s="19"/>
      <c r="E203" s="19"/>
      <c r="F203" s="19">
        <f t="shared" si="36"/>
        <v>0</v>
      </c>
    </row>
    <row r="204" spans="1:9" ht="16.5" x14ac:dyDescent="0.3">
      <c r="A204" s="26" t="s">
        <v>221</v>
      </c>
      <c r="B204" s="1" t="s">
        <v>222</v>
      </c>
      <c r="C204" s="19"/>
      <c r="D204" s="19"/>
      <c r="E204" s="19"/>
      <c r="F204" s="19">
        <f t="shared" si="36"/>
        <v>0</v>
      </c>
      <c r="H204" s="3">
        <f>+H196</f>
        <v>133337752.36</v>
      </c>
    </row>
    <row r="205" spans="1:9" x14ac:dyDescent="0.2">
      <c r="A205" s="7" t="s">
        <v>223</v>
      </c>
      <c r="B205" s="6" t="s">
        <v>224</v>
      </c>
      <c r="C205" s="19"/>
      <c r="D205" s="19"/>
      <c r="E205" s="19"/>
      <c r="F205" s="19">
        <f t="shared" si="36"/>
        <v>0</v>
      </c>
    </row>
    <row r="206" spans="1:9" x14ac:dyDescent="0.2">
      <c r="A206" s="20"/>
      <c r="B206" s="6"/>
      <c r="C206" s="19"/>
      <c r="D206" s="19"/>
      <c r="E206" s="19"/>
      <c r="F206" s="19">
        <f t="shared" si="36"/>
        <v>0</v>
      </c>
    </row>
    <row r="207" spans="1:9" ht="16.5" x14ac:dyDescent="0.3">
      <c r="A207" s="26" t="s">
        <v>225</v>
      </c>
      <c r="B207" s="1" t="s">
        <v>226</v>
      </c>
      <c r="C207" s="19"/>
      <c r="D207" s="19"/>
      <c r="E207" s="19"/>
      <c r="F207" s="19">
        <f t="shared" si="36"/>
        <v>0</v>
      </c>
    </row>
    <row r="208" spans="1:9" x14ac:dyDescent="0.2">
      <c r="A208" s="7" t="s">
        <v>227</v>
      </c>
      <c r="B208" s="6" t="s">
        <v>43</v>
      </c>
      <c r="C208" s="19"/>
      <c r="D208" s="19"/>
      <c r="E208" s="19"/>
      <c r="F208" s="19">
        <f t="shared" si="36"/>
        <v>0</v>
      </c>
      <c r="G208" s="33"/>
      <c r="H208" s="33">
        <f>+H196-H204</f>
        <v>0</v>
      </c>
    </row>
    <row r="209" spans="1:6" x14ac:dyDescent="0.2">
      <c r="A209" s="7" t="s">
        <v>228</v>
      </c>
      <c r="B209" s="6" t="s">
        <v>229</v>
      </c>
      <c r="C209" s="19"/>
      <c r="D209" s="19"/>
      <c r="E209" s="19"/>
      <c r="F209" s="19">
        <f t="shared" si="36"/>
        <v>0</v>
      </c>
    </row>
    <row r="210" spans="1:6" x14ac:dyDescent="0.2">
      <c r="A210" s="7"/>
      <c r="B210" s="6"/>
      <c r="C210" s="19"/>
      <c r="D210" s="19"/>
      <c r="E210" s="19"/>
      <c r="F210" s="19">
        <f t="shared" si="36"/>
        <v>0</v>
      </c>
    </row>
    <row r="211" spans="1:6" x14ac:dyDescent="0.2">
      <c r="A211" s="30" t="s">
        <v>277</v>
      </c>
      <c r="B211" s="31" t="s">
        <v>278</v>
      </c>
      <c r="C211" s="32">
        <v>0</v>
      </c>
      <c r="D211" s="32">
        <v>0</v>
      </c>
      <c r="E211" s="32"/>
      <c r="F211" s="32">
        <f>SUM(C211:E211)</f>
        <v>0</v>
      </c>
    </row>
    <row r="212" spans="1:6" ht="13.5" thickBot="1" x14ac:dyDescent="0.25">
      <c r="A212" s="23"/>
      <c r="B212" s="8"/>
      <c r="C212" s="24"/>
      <c r="D212" s="24"/>
      <c r="E212" s="24"/>
      <c r="F212" s="24">
        <f t="shared" si="36"/>
        <v>0</v>
      </c>
    </row>
    <row r="213" spans="1:6" ht="18.75" thickBot="1" x14ac:dyDescent="0.3">
      <c r="A213" s="27"/>
      <c r="B213" s="10" t="s">
        <v>44</v>
      </c>
      <c r="C213" s="28">
        <f>C172+C164+C104+C53+C22</f>
        <v>29449668.079999998</v>
      </c>
      <c r="D213" s="28">
        <f>D172+D164+D104+D53+D22</f>
        <v>92367344</v>
      </c>
      <c r="E213" s="28">
        <f>E172+E164+E104+E53+E22</f>
        <v>11520740.279999999</v>
      </c>
      <c r="F213" s="28">
        <f>+E213+D213+C213</f>
        <v>133337752.36</v>
      </c>
    </row>
    <row r="214" spans="1:6" ht="24" thickTop="1" x14ac:dyDescent="0.2">
      <c r="A214" s="44"/>
      <c r="B214" s="45"/>
      <c r="C214" s="46"/>
      <c r="D214" s="47"/>
      <c r="E214" s="71"/>
      <c r="F214" s="72"/>
    </row>
    <row r="215" spans="1:6" ht="18.75" thickBot="1" x14ac:dyDescent="0.25">
      <c r="A215" s="48"/>
      <c r="B215" s="73" t="s">
        <v>312</v>
      </c>
      <c r="C215" s="73"/>
      <c r="D215" s="73"/>
      <c r="E215" s="74">
        <f>+E18-F213</f>
        <v>193978368.44999999</v>
      </c>
      <c r="F215" s="75"/>
    </row>
  </sheetData>
  <mergeCells count="17">
    <mergeCell ref="E214:F214"/>
    <mergeCell ref="B215:D215"/>
    <mergeCell ref="E215:F215"/>
    <mergeCell ref="C16:D16"/>
    <mergeCell ref="E16:F16"/>
    <mergeCell ref="B17:D17"/>
    <mergeCell ref="E17:F17"/>
    <mergeCell ref="B18:D18"/>
    <mergeCell ref="E18:F18"/>
    <mergeCell ref="A20:A21"/>
    <mergeCell ref="B20:B21"/>
    <mergeCell ref="A19:F19"/>
    <mergeCell ref="A11:F11"/>
    <mergeCell ref="A12:F12"/>
    <mergeCell ref="A13:F13"/>
    <mergeCell ref="A14:F14"/>
    <mergeCell ref="A15:F15"/>
  </mergeCells>
  <printOptions horizontalCentered="1"/>
  <pageMargins left="0" right="0" top="0.5" bottom="0" header="0" footer="0"/>
  <pageSetup scale="80" orientation="portrait" r:id="rId1"/>
  <headerFooter alignWithMargins="0"/>
  <rowBreaks count="1" manualBreakCount="1">
    <brk id="19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2014-03-12T17:19:08Z</cp:lastPrinted>
  <dcterms:created xsi:type="dcterms:W3CDTF">2013-08-07T15:42:38Z</dcterms:created>
  <dcterms:modified xsi:type="dcterms:W3CDTF">2019-03-29T14:33:52Z</dcterms:modified>
</cp:coreProperties>
</file>