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ENERO 2024\Estado Financiero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3" l="1"/>
  <c r="G189" i="3"/>
  <c r="G184" i="3"/>
  <c r="G177" i="3"/>
  <c r="G166" i="3"/>
  <c r="G152" i="3"/>
  <c r="G147" i="3"/>
  <c r="G145" i="3"/>
  <c r="G142" i="3"/>
  <c r="G140" i="3"/>
  <c r="G132" i="3"/>
  <c r="G126" i="3"/>
  <c r="G123" i="3"/>
  <c r="G122" i="3"/>
  <c r="G121" i="3"/>
  <c r="G120" i="3"/>
  <c r="G117" i="3"/>
  <c r="G113" i="3"/>
  <c r="G88" i="3"/>
  <c r="G87" i="3"/>
  <c r="G86" i="3"/>
  <c r="G94" i="3"/>
  <c r="G93" i="3"/>
  <c r="G92" i="3"/>
  <c r="G83" i="3"/>
  <c r="G82" i="3"/>
  <c r="G75" i="3"/>
  <c r="G74" i="3"/>
  <c r="G57" i="3"/>
  <c r="G49" i="3"/>
  <c r="G22" i="3"/>
  <c r="G18" i="3"/>
  <c r="G197" i="3" l="1"/>
  <c r="G155" i="3"/>
  <c r="G95" i="3"/>
  <c r="G221" i="3" l="1"/>
  <c r="G226" i="3" l="1"/>
  <c r="H29" i="2" s="1"/>
  <c r="H28" i="2"/>
  <c r="H20" i="2"/>
  <c r="G26" i="3" l="1"/>
  <c r="G27" i="3"/>
  <c r="G30" i="3"/>
  <c r="G29" i="3"/>
  <c r="H27" i="2" l="1"/>
  <c r="G190" i="3"/>
  <c r="H25" i="2"/>
  <c r="G76" i="3"/>
  <c r="H19" i="2" s="1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H42" i="1" s="1"/>
  <c r="H43" i="1" s="1"/>
  <c r="H45" i="1" s="1"/>
  <c r="J47" i="1" s="1"/>
</calcChain>
</file>

<file path=xl/sharedStrings.xml><?xml version="1.0" encoding="utf-8"?>
<sst xmlns="http://schemas.openxmlformats.org/spreadsheetml/2006/main" count="335" uniqueCount="306">
  <si>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</si>
  <si>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</si>
  <si>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</si>
  <si>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</si>
  <si>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</si>
  <si>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</si>
  <si>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</si>
  <si>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</si>
  <si>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</si>
  <si>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</si>
  <si>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</si>
  <si>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</si>
  <si>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</si>
  <si>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</si>
  <si>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</si>
  <si>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</si>
  <si>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</si>
  <si>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</si>
  <si>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</si>
  <si>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</si>
  <si>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</si>
  <si>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</si>
  <si>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</si>
  <si>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</si>
  <si>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</si>
  <si>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</si>
  <si>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</si>
  <si>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</si>
  <si>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</si>
  <si>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</si>
  <si>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</si>
  <si>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</si>
  <si>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</si>
  <si>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</si>
  <si>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</si>
  <si>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</si>
  <si>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</si>
  <si>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</si>
  <si>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</si>
  <si>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</si>
  <si>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</si>
  <si>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</si>
  <si>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</si>
  <si>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</si>
  <si>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</si>
  <si>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</si>
  <si>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</si>
  <si>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</si>
  <si>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</si>
  <si>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</si>
  <si>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</si>
  <si>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</si>
  <si>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</si>
  <si>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</si>
  <si>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</si>
  <si>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</si>
  <si>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</si>
  <si>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</si>
  <si>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</si>
  <si>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</si>
  <si>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</si>
  <si>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</si>
  <si>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</si>
  <si>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</si>
  <si>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</si>
  <si>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</si>
  <si>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</si>
  <si>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</si>
  <si>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</si>
  <si>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</si>
  <si>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</si>
  <si>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</si>
  <si>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</si>
  <si>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</si>
  <si>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</si>
  <si>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</si>
  <si>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</si>
  <si>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</si>
  <si>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</si>
  <si>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</si>
  <si>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</si>
  <si>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</si>
  <si>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</si>
  <si>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</si>
  <si>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</si>
  <si>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</si>
  <si>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</si>
  <si>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</si>
  <si>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</si>
  <si>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</si>
  <si>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</si>
  <si>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</si>
  <si>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</si>
  <si>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</si>
  <si>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</si>
  <si>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</si>
  <si>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</si>
  <si>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</si>
  <si>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</si>
  <si>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</si>
  <si>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</si>
  <si>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</si>
  <si>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</si>
  <si>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</si>
  <si>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</si>
  <si>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</si>
  <si>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</si>
  <si>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</si>
  <si>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</si>
  <si>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</si>
  <si>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</si>
  <si>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</si>
  <si>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</si>
  <si>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</si>
  <si>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</si>
  <si>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</si>
  <si>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</si>
  <si>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</si>
  <si>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</si>
  <si>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</si>
  <si>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</si>
  <si>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</si>
  <si>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</si>
  <si>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</si>
  <si>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</si>
  <si>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</si>
  <si>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</si>
  <si>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</si>
  <si>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</si>
  <si>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</si>
  <si>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</si>
  <si>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</si>
  <si>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</si>
  <si>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</si>
  <si>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</si>
  <si>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</si>
  <si>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</si>
  <si>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</si>
  <si>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</si>
  <si>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</si>
  <si>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</si>
  <si>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</si>
  <si>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</si>
  <si>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</si>
  <si>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</si>
  <si>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</si>
  <si>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</si>
  <si>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</si>
  <si>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</si>
  <si>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</si>
  <si>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</si>
  <si>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</si>
  <si>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</si>
  <si>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</si>
  <si>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</si>
  <si>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</si>
  <si>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</si>
  <si>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</si>
  <si>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</si>
  <si>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</si>
  <si>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</si>
  <si>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</si>
  <si>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</si>
  <si>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</si>
  <si>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</si>
  <si>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</si>
  <si>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</si>
  <si>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</si>
  <si>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</si>
  <si>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</si>
  <si>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</si>
  <si>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</si>
  <si>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</si>
  <si>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</si>
  <si>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</si>
  <si>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</si>
  <si>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</si>
  <si>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</si>
  <si>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</si>
  <si>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</si>
  <si>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</si>
  <si>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</si>
  <si>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</si>
  <si>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</si>
  <si>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</si>
  <si>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</si>
  <si>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</si>
  <si>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</si>
  <si>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</si>
  <si>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</si>
  <si>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</si>
  <si>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</si>
  <si>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</si>
  <si>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</si>
  <si>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</si>
  <si>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</si>
  <si>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</si>
  <si>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</si>
  <si>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</si>
  <si>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</si>
  <si>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</si>
  <si>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</si>
  <si>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</si>
  <si>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</si>
  <si>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</si>
  <si>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</si>
  <si>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</si>
  <si>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</si>
  <si>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</si>
  <si>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</si>
  <si>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</si>
  <si>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</si>
  <si>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</si>
  <si>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</si>
  <si>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</si>
  <si>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</si>
  <si>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</si>
  <si>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</si>
  <si>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</si>
  <si>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</si>
  <si>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</si>
  <si>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</si>
  <si>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</si>
  <si>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</si>
  <si>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</si>
  <si>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</si>
  <si>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</si>
  <si>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</si>
  <si>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</si>
  <si>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</si>
  <si>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</si>
  <si>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</si>
  <si>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</si>
  <si>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</si>
  <si>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</si>
  <si>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</si>
  <si>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</si>
  <si>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</si>
  <si>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</si>
  <si>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</si>
  <si>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</si>
  <si>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</si>
  <si>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Sub Director Administrativo y Financiera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</si>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</sst>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workbookViewId="0">
      <selection activeCell="I56" sqref="A1:I56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305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18023084.469999999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287243.78000000003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18310328.25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210973846.25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122502973.23999999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132743909.56999999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78229936.679999709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78229936.679999709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210973846.2499997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>
        <f>H29-H45</f>
        <v>2.9802322387695313E-7</v>
      </c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242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I47" sqref="A1:I47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5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305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3721480650.9699998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4829549.45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3726310200.4199996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'!G95</f>
        <v>197740324.75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'!G155</f>
        <v>14328355.329999998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'!G190</f>
        <v>1992068.6199999999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'!G197</f>
        <v>3507333682.2800002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'!G221</f>
        <v>86219.99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'!G226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3721480650.9699998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4829549.4499998093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4829549.4499998093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242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34"/>
  <sheetViews>
    <sheetView tabSelected="1" workbookViewId="0">
      <selection activeCell="A237" sqref="A23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305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7" x14ac:dyDescent="0.25">
      <c r="B17" s="57" t="s">
        <v>49</v>
      </c>
      <c r="C17" s="2"/>
      <c r="E17" s="2"/>
      <c r="F17" s="2"/>
      <c r="G17" s="40">
        <v>0</v>
      </c>
    </row>
    <row r="18" spans="2:7" x14ac:dyDescent="0.25">
      <c r="B18" s="57" t="s">
        <v>50</v>
      </c>
      <c r="C18" s="2"/>
      <c r="E18" s="2"/>
      <c r="F18" s="2"/>
      <c r="G18" s="63">
        <f>18023084.47</f>
        <v>18023084.469999999</v>
      </c>
    </row>
    <row r="19" spans="2:7" x14ac:dyDescent="0.25">
      <c r="B19" s="9"/>
      <c r="C19" s="2"/>
      <c r="D19" s="2"/>
      <c r="E19" s="2"/>
      <c r="F19" s="2"/>
      <c r="G19" s="56">
        <f>SUM(G17:G18)</f>
        <v>18023084.469999999</v>
      </c>
    </row>
    <row r="20" spans="2:7" x14ac:dyDescent="0.25">
      <c r="B20" s="9"/>
      <c r="C20" s="2"/>
      <c r="D20" s="2"/>
      <c r="E20" s="2"/>
      <c r="F20" s="2"/>
      <c r="G20" s="10"/>
    </row>
    <row r="21" spans="2:7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7" x14ac:dyDescent="0.25">
      <c r="B22" s="57" t="s">
        <v>53</v>
      </c>
      <c r="C22" s="2"/>
      <c r="E22" s="2"/>
      <c r="F22" s="2"/>
      <c r="G22" s="39">
        <f>287243.78</f>
        <v>287243.78000000003</v>
      </c>
    </row>
    <row r="23" spans="2:7" x14ac:dyDescent="0.25">
      <c r="B23" s="57"/>
      <c r="C23" s="2"/>
      <c r="D23" s="2"/>
      <c r="E23" s="2"/>
      <c r="F23" s="2"/>
      <c r="G23" s="41">
        <f>SUM(G22:G22)</f>
        <v>287243.78000000003</v>
      </c>
    </row>
    <row r="24" spans="2:7" x14ac:dyDescent="0.25">
      <c r="B24" s="57"/>
      <c r="C24" s="2"/>
      <c r="D24" s="2"/>
      <c r="E24" s="2"/>
      <c r="F24" s="2"/>
      <c r="G24" s="12"/>
    </row>
    <row r="25" spans="2:7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7" x14ac:dyDescent="0.25">
      <c r="B26" s="57" t="s">
        <v>57</v>
      </c>
      <c r="C26" s="2"/>
      <c r="D26" s="2"/>
      <c r="E26" s="2"/>
      <c r="F26" s="2"/>
      <c r="G26" s="40">
        <f>483806900.57+470886.44</f>
        <v>484277787.00999999</v>
      </c>
    </row>
    <row r="27" spans="2:7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7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7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7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7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7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122502973.24</f>
        <v>122502973.23999999</v>
      </c>
    </row>
    <row r="50" spans="2:12" x14ac:dyDescent="0.25">
      <c r="B50" s="20"/>
      <c r="C50" s="2"/>
      <c r="D50" s="2"/>
      <c r="E50" s="2"/>
      <c r="F50" s="2"/>
      <c r="G50" s="41">
        <f>SUM(G49)</f>
        <v>122502973.23999999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23004879.229999974</v>
      </c>
    </row>
    <row r="68" spans="2:12" x14ac:dyDescent="0.25">
      <c r="B68" s="57" t="s">
        <v>154</v>
      </c>
      <c r="C68" s="2"/>
      <c r="D68" s="2"/>
      <c r="E68" s="2"/>
      <c r="F68" s="2"/>
      <c r="G68" s="63">
        <v>4829549.4499998093</v>
      </c>
      <c r="I68" s="40"/>
    </row>
    <row r="69" spans="2:12" x14ac:dyDescent="0.25">
      <c r="B69" s="20"/>
      <c r="C69" s="2"/>
      <c r="D69" s="2"/>
      <c r="E69" s="2"/>
      <c r="F69" s="2"/>
      <c r="G69" s="10">
        <v>78229936.679999709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3716651101.52</f>
        <v>3716651101.52</v>
      </c>
    </row>
    <row r="75" spans="2:12" x14ac:dyDescent="0.25">
      <c r="B75" s="57" t="s">
        <v>35</v>
      </c>
      <c r="C75" s="2"/>
      <c r="E75" s="2"/>
      <c r="G75" s="38">
        <f>4829549.45</f>
        <v>4829549.45</v>
      </c>
    </row>
    <row r="76" spans="2:12" x14ac:dyDescent="0.25">
      <c r="B76" s="9"/>
      <c r="C76" s="2"/>
      <c r="D76" s="2"/>
      <c r="E76" s="2"/>
      <c r="G76" s="42">
        <f>SUM(G74:G75)</f>
        <v>3721480650.9699998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83103821.7</f>
        <v>83103821.700000003</v>
      </c>
    </row>
    <row r="83" spans="1:13" x14ac:dyDescent="0.25">
      <c r="A83" s="52" t="s">
        <v>156</v>
      </c>
      <c r="B83" s="57" t="s">
        <v>103</v>
      </c>
      <c r="G83" s="40">
        <f>85185700</f>
        <v>85185700</v>
      </c>
    </row>
    <row r="84" spans="1:13" x14ac:dyDescent="0.25">
      <c r="A84" s="69" t="s">
        <v>269</v>
      </c>
      <c r="B84" s="57" t="s">
        <v>270</v>
      </c>
      <c r="G84" s="40">
        <v>0</v>
      </c>
    </row>
    <row r="85" spans="1:13" x14ac:dyDescent="0.25">
      <c r="A85" s="52" t="s">
        <v>157</v>
      </c>
      <c r="B85" s="57" t="s">
        <v>104</v>
      </c>
      <c r="G85" s="40">
        <v>0</v>
      </c>
    </row>
    <row r="86" spans="1:13" x14ac:dyDescent="0.25">
      <c r="A86" s="52" t="s">
        <v>158</v>
      </c>
      <c r="B86" s="57" t="s">
        <v>105</v>
      </c>
      <c r="G86" s="68">
        <f>62410.02</f>
        <v>62410.02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5549230</f>
        <v>5549230</v>
      </c>
    </row>
    <row r="89" spans="1:13" x14ac:dyDescent="0.25">
      <c r="A89" s="52" t="s">
        <v>227</v>
      </c>
      <c r="B89" s="64" t="s">
        <v>228</v>
      </c>
      <c r="G89" s="40"/>
    </row>
    <row r="90" spans="1:13" x14ac:dyDescent="0.25">
      <c r="A90" s="52" t="s">
        <v>255</v>
      </c>
      <c r="B90" s="64" t="s">
        <v>256</v>
      </c>
      <c r="G90" s="40"/>
    </row>
    <row r="91" spans="1:13" x14ac:dyDescent="0.25">
      <c r="A91" s="52" t="s">
        <v>271</v>
      </c>
      <c r="B91" s="64" t="s">
        <v>272</v>
      </c>
      <c r="G91" s="40"/>
    </row>
    <row r="92" spans="1:13" x14ac:dyDescent="0.25">
      <c r="A92" s="52" t="s">
        <v>161</v>
      </c>
      <c r="B92" s="57" t="s">
        <v>108</v>
      </c>
      <c r="G92" s="40">
        <f>11038214.65</f>
        <v>11038214.65</v>
      </c>
    </row>
    <row r="93" spans="1:13" x14ac:dyDescent="0.25">
      <c r="A93" s="52" t="s">
        <v>162</v>
      </c>
      <c r="B93" s="57" t="s">
        <v>109</v>
      </c>
      <c r="G93" s="40">
        <f>11080885.59</f>
        <v>11080885.59</v>
      </c>
    </row>
    <row r="94" spans="1:13" x14ac:dyDescent="0.25">
      <c r="A94" s="52" t="s">
        <v>163</v>
      </c>
      <c r="B94" s="57" t="s">
        <v>110</v>
      </c>
      <c r="G94" s="40">
        <f>1650062.79</f>
        <v>1650062.79</v>
      </c>
    </row>
    <row r="95" spans="1:13" x14ac:dyDescent="0.25">
      <c r="G95" s="42">
        <f>G82+G83+G84+G85+G86+G87+G88+G89+G90+G91+G92+G93+G94</f>
        <v>197740324.75</v>
      </c>
      <c r="I95" s="68"/>
      <c r="J95" s="48"/>
    </row>
    <row r="98" spans="1:12" x14ac:dyDescent="0.25">
      <c r="H98" s="25"/>
      <c r="L98" s="48"/>
    </row>
    <row r="99" spans="1:12" x14ac:dyDescent="0.25">
      <c r="H99" s="27"/>
    </row>
    <row r="100" spans="1:12" x14ac:dyDescent="0.25">
      <c r="H100" s="29"/>
    </row>
    <row r="101" spans="1:12" x14ac:dyDescent="0.25">
      <c r="H101" s="25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H107" s="27"/>
    </row>
    <row r="108" spans="1:12" x14ac:dyDescent="0.25">
      <c r="H108" s="29"/>
    </row>
    <row r="109" spans="1:12" x14ac:dyDescent="0.25">
      <c r="H109" s="30"/>
    </row>
    <row r="110" spans="1:12" x14ac:dyDescent="0.25">
      <c r="A110" s="51" t="s">
        <v>89</v>
      </c>
      <c r="B110" s="51" t="s">
        <v>90</v>
      </c>
      <c r="C110" s="40"/>
      <c r="E110" s="48"/>
      <c r="G110" s="6" t="s">
        <v>101</v>
      </c>
      <c r="H110" s="30"/>
    </row>
    <row r="111" spans="1:12" x14ac:dyDescent="0.25">
      <c r="A111" s="70" t="s">
        <v>273</v>
      </c>
      <c r="B111" s="8" t="s">
        <v>274</v>
      </c>
      <c r="C111" s="40"/>
      <c r="E111" s="48"/>
      <c r="G111" s="40"/>
      <c r="H111" s="30"/>
    </row>
    <row r="112" spans="1:12" x14ac:dyDescent="0.25">
      <c r="A112" s="52" t="s">
        <v>261</v>
      </c>
      <c r="B112" s="57" t="s">
        <v>262</v>
      </c>
      <c r="C112" s="40"/>
      <c r="E112" s="48"/>
      <c r="G112" s="40"/>
      <c r="H112" s="30"/>
    </row>
    <row r="113" spans="1:9" x14ac:dyDescent="0.25">
      <c r="A113" s="52" t="s">
        <v>164</v>
      </c>
      <c r="B113" s="57" t="s">
        <v>111</v>
      </c>
      <c r="G113" s="40">
        <f>5017883.05</f>
        <v>5017883.05</v>
      </c>
      <c r="H113" s="30"/>
    </row>
    <row r="114" spans="1:9" x14ac:dyDescent="0.25">
      <c r="A114" s="52" t="s">
        <v>165</v>
      </c>
      <c r="B114" s="57" t="s">
        <v>112</v>
      </c>
      <c r="G114" s="40">
        <v>2111865.15</v>
      </c>
      <c r="H114" s="30"/>
      <c r="I114" s="40"/>
    </row>
    <row r="115" spans="1:9" x14ac:dyDescent="0.25">
      <c r="A115" s="52" t="s">
        <v>166</v>
      </c>
      <c r="B115" s="57" t="s">
        <v>113</v>
      </c>
      <c r="G115" s="40">
        <v>2301300.7999999998</v>
      </c>
      <c r="H115" s="30"/>
      <c r="I115" s="40"/>
    </row>
    <row r="116" spans="1:9" x14ac:dyDescent="0.25">
      <c r="A116" s="52" t="s">
        <v>167</v>
      </c>
      <c r="B116" s="57" t="s">
        <v>114</v>
      </c>
      <c r="G116" s="40"/>
      <c r="H116" s="30"/>
    </row>
    <row r="117" spans="1:9" x14ac:dyDescent="0.25">
      <c r="A117" s="52" t="s">
        <v>243</v>
      </c>
      <c r="B117" s="57" t="s">
        <v>244</v>
      </c>
      <c r="G117" s="40">
        <f>13170</f>
        <v>13170</v>
      </c>
      <c r="H117" s="30"/>
    </row>
    <row r="118" spans="1:9" x14ac:dyDescent="0.25">
      <c r="A118" s="52" t="s">
        <v>168</v>
      </c>
      <c r="B118" s="57" t="s">
        <v>115</v>
      </c>
      <c r="G118" s="40"/>
      <c r="H118" s="30"/>
    </row>
    <row r="119" spans="1:9" x14ac:dyDescent="0.25">
      <c r="A119" s="52" t="s">
        <v>169</v>
      </c>
      <c r="B119" s="57" t="s">
        <v>116</v>
      </c>
      <c r="G119" s="40"/>
      <c r="H119" s="30"/>
    </row>
    <row r="120" spans="1:9" x14ac:dyDescent="0.25">
      <c r="A120" s="52" t="s">
        <v>170</v>
      </c>
      <c r="B120" s="64" t="s">
        <v>117</v>
      </c>
      <c r="G120" s="40">
        <f>194703.5</f>
        <v>194703.5</v>
      </c>
      <c r="H120" s="30"/>
    </row>
    <row r="121" spans="1:9" x14ac:dyDescent="0.25">
      <c r="A121" s="52" t="s">
        <v>171</v>
      </c>
      <c r="B121" s="57" t="s">
        <v>118</v>
      </c>
      <c r="G121" s="40">
        <f>24769.28</f>
        <v>24769.279999999999</v>
      </c>
      <c r="H121" s="30"/>
    </row>
    <row r="122" spans="1:9" x14ac:dyDescent="0.25">
      <c r="A122" s="52" t="s">
        <v>172</v>
      </c>
      <c r="B122" s="57" t="s">
        <v>119</v>
      </c>
      <c r="G122" s="40">
        <f>520</f>
        <v>520</v>
      </c>
      <c r="H122" s="30"/>
    </row>
    <row r="123" spans="1:9" x14ac:dyDescent="0.25">
      <c r="A123" s="52" t="s">
        <v>226</v>
      </c>
      <c r="B123" s="57" t="s">
        <v>120</v>
      </c>
      <c r="G123" s="40">
        <f>599179.35</f>
        <v>599179.35</v>
      </c>
      <c r="H123" s="27"/>
    </row>
    <row r="124" spans="1:9" x14ac:dyDescent="0.25">
      <c r="A124" s="52" t="s">
        <v>173</v>
      </c>
      <c r="B124" s="57" t="s">
        <v>121</v>
      </c>
      <c r="G124" s="40"/>
      <c r="H124" s="29"/>
    </row>
    <row r="125" spans="1:9" x14ac:dyDescent="0.25">
      <c r="A125" s="52" t="s">
        <v>174</v>
      </c>
      <c r="B125" s="57" t="s">
        <v>122</v>
      </c>
      <c r="G125" s="40"/>
      <c r="H125" s="25"/>
    </row>
    <row r="126" spans="1:9" x14ac:dyDescent="0.25">
      <c r="A126" s="52" t="s">
        <v>220</v>
      </c>
      <c r="B126" s="57" t="s">
        <v>221</v>
      </c>
      <c r="G126" s="40">
        <f>841327.09</f>
        <v>841327.09</v>
      </c>
      <c r="H126" s="27"/>
    </row>
    <row r="127" spans="1:9" x14ac:dyDescent="0.25">
      <c r="A127" s="69" t="s">
        <v>275</v>
      </c>
      <c r="B127" s="57" t="s">
        <v>276</v>
      </c>
      <c r="G127" s="40"/>
      <c r="H127" s="27"/>
    </row>
    <row r="128" spans="1:9" x14ac:dyDescent="0.25">
      <c r="A128" s="52" t="s">
        <v>222</v>
      </c>
      <c r="B128" s="57" t="s">
        <v>223</v>
      </c>
      <c r="G128" s="40"/>
      <c r="H128" s="29"/>
    </row>
    <row r="129" spans="1:8" x14ac:dyDescent="0.25">
      <c r="A129" s="52" t="s">
        <v>224</v>
      </c>
      <c r="B129" s="57" t="s">
        <v>225</v>
      </c>
      <c r="G129" s="40"/>
      <c r="H129" s="25"/>
    </row>
    <row r="130" spans="1:8" x14ac:dyDescent="0.25">
      <c r="A130" s="52" t="s">
        <v>175</v>
      </c>
      <c r="B130" s="57" t="s">
        <v>246</v>
      </c>
      <c r="G130" s="40"/>
      <c r="H130" s="25"/>
    </row>
    <row r="131" spans="1:8" x14ac:dyDescent="0.25">
      <c r="A131" s="52" t="s">
        <v>245</v>
      </c>
      <c r="B131" s="57" t="s">
        <v>123</v>
      </c>
      <c r="G131" s="40"/>
      <c r="H131" s="25"/>
    </row>
    <row r="132" spans="1:8" x14ac:dyDescent="0.25">
      <c r="A132" s="52" t="s">
        <v>176</v>
      </c>
      <c r="B132" s="64" t="s">
        <v>124</v>
      </c>
      <c r="G132" s="40">
        <f>2541759.07</f>
        <v>2541759.0699999998</v>
      </c>
      <c r="H132" s="25"/>
    </row>
    <row r="133" spans="1:8" x14ac:dyDescent="0.25">
      <c r="A133" s="52" t="s">
        <v>247</v>
      </c>
      <c r="B133" s="64" t="s">
        <v>248</v>
      </c>
      <c r="G133" s="40"/>
      <c r="H133" s="25"/>
    </row>
    <row r="134" spans="1:8" x14ac:dyDescent="0.25">
      <c r="A134" s="52" t="s">
        <v>177</v>
      </c>
      <c r="B134" s="57" t="s">
        <v>125</v>
      </c>
      <c r="G134" s="40"/>
      <c r="H134" s="25"/>
    </row>
    <row r="135" spans="1:8" x14ac:dyDescent="0.25">
      <c r="A135" s="52" t="s">
        <v>178</v>
      </c>
      <c r="B135" s="57" t="s">
        <v>126</v>
      </c>
      <c r="G135" s="40"/>
      <c r="H135" s="25"/>
    </row>
    <row r="136" spans="1:8" x14ac:dyDescent="0.25">
      <c r="A136" s="52" t="s">
        <v>179</v>
      </c>
      <c r="B136" s="57" t="s">
        <v>127</v>
      </c>
      <c r="G136" s="40"/>
      <c r="H136" s="25"/>
    </row>
    <row r="137" spans="1:8" x14ac:dyDescent="0.25">
      <c r="A137" s="52" t="s">
        <v>257</v>
      </c>
      <c r="B137" s="57" t="s">
        <v>258</v>
      </c>
      <c r="G137" s="40"/>
      <c r="H137" s="25"/>
    </row>
    <row r="138" spans="1:8" x14ac:dyDescent="0.25">
      <c r="A138" s="69" t="s">
        <v>277</v>
      </c>
      <c r="B138" s="57" t="s">
        <v>278</v>
      </c>
      <c r="G138" s="40"/>
      <c r="H138" s="25"/>
    </row>
    <row r="139" spans="1:8" x14ac:dyDescent="0.25">
      <c r="A139" s="69" t="s">
        <v>279</v>
      </c>
      <c r="B139" s="57" t="s">
        <v>280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>
        <f>120000</f>
        <v>120000</v>
      </c>
      <c r="H140" s="25"/>
    </row>
    <row r="141" spans="1:8" x14ac:dyDescent="0.25">
      <c r="A141" s="69" t="s">
        <v>281</v>
      </c>
      <c r="B141" s="57" t="s">
        <v>282</v>
      </c>
      <c r="G141" s="40"/>
      <c r="H141" s="25"/>
    </row>
    <row r="142" spans="1:8" x14ac:dyDescent="0.25">
      <c r="A142" s="52" t="s">
        <v>181</v>
      </c>
      <c r="B142" s="57" t="s">
        <v>129</v>
      </c>
      <c r="G142" s="40">
        <f>200</f>
        <v>200</v>
      </c>
      <c r="H142" s="25"/>
    </row>
    <row r="143" spans="1:8" x14ac:dyDescent="0.25">
      <c r="A143" s="52" t="s">
        <v>249</v>
      </c>
      <c r="B143" s="57" t="s">
        <v>250</v>
      </c>
      <c r="G143" s="40"/>
      <c r="H143" s="25"/>
    </row>
    <row r="144" spans="1:8" x14ac:dyDescent="0.25">
      <c r="A144" s="69" t="s">
        <v>283</v>
      </c>
      <c r="B144" s="57" t="s">
        <v>284</v>
      </c>
      <c r="G144" s="40"/>
      <c r="H144" s="25"/>
    </row>
    <row r="145" spans="1:10" x14ac:dyDescent="0.25">
      <c r="A145" s="52" t="s">
        <v>182</v>
      </c>
      <c r="B145" s="57" t="s">
        <v>130</v>
      </c>
      <c r="G145" s="40">
        <f>2075</f>
        <v>2075</v>
      </c>
      <c r="H145" s="25"/>
    </row>
    <row r="146" spans="1:10" x14ac:dyDescent="0.25">
      <c r="A146" s="52" t="s">
        <v>251</v>
      </c>
      <c r="B146" s="57" t="s">
        <v>252</v>
      </c>
      <c r="G146" s="40"/>
      <c r="H146" s="25"/>
    </row>
    <row r="147" spans="1:10" x14ac:dyDescent="0.25">
      <c r="A147" s="52" t="s">
        <v>183</v>
      </c>
      <c r="B147" s="57" t="s">
        <v>131</v>
      </c>
      <c r="G147" s="40">
        <f>409603.04</f>
        <v>409603.04</v>
      </c>
      <c r="H147" s="25"/>
    </row>
    <row r="148" spans="1:10" x14ac:dyDescent="0.25">
      <c r="A148" s="52" t="s">
        <v>259</v>
      </c>
      <c r="B148" s="57" t="s">
        <v>260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/>
      <c r="H149" s="25"/>
    </row>
    <row r="150" spans="1:10" x14ac:dyDescent="0.25">
      <c r="A150" s="52" t="s">
        <v>185</v>
      </c>
      <c r="B150" s="57" t="s">
        <v>133</v>
      </c>
      <c r="G150" s="40"/>
      <c r="H150" s="25"/>
    </row>
    <row r="151" spans="1:10" x14ac:dyDescent="0.25">
      <c r="A151" s="52" t="s">
        <v>239</v>
      </c>
      <c r="B151" s="64" t="s">
        <v>240</v>
      </c>
      <c r="G151" s="40"/>
      <c r="H151" s="25"/>
    </row>
    <row r="152" spans="1:10" x14ac:dyDescent="0.25">
      <c r="A152" s="52" t="s">
        <v>186</v>
      </c>
      <c r="B152" s="57" t="s">
        <v>134</v>
      </c>
      <c r="G152" s="40">
        <f>150000</f>
        <v>150000</v>
      </c>
      <c r="H152" s="25"/>
    </row>
    <row r="153" spans="1:10" x14ac:dyDescent="0.25">
      <c r="A153" s="52" t="s">
        <v>187</v>
      </c>
      <c r="B153" s="57" t="s">
        <v>135</v>
      </c>
      <c r="G153" s="40"/>
      <c r="H153" s="25"/>
    </row>
    <row r="154" spans="1:10" x14ac:dyDescent="0.25">
      <c r="A154" s="52" t="s">
        <v>188</v>
      </c>
      <c r="B154" s="57" t="s">
        <v>136</v>
      </c>
      <c r="G154" s="40"/>
      <c r="H154" s="27"/>
    </row>
    <row r="155" spans="1:10" x14ac:dyDescent="0.25">
      <c r="C155" s="11"/>
      <c r="E155" s="17"/>
      <c r="G155" s="42">
        <f>SUM(G111:G154)</f>
        <v>14328355.329999998</v>
      </c>
      <c r="H155" s="29"/>
      <c r="I155" s="40"/>
      <c r="J155" s="48"/>
    </row>
    <row r="156" spans="1:10" x14ac:dyDescent="0.25">
      <c r="H156" s="25"/>
    </row>
    <row r="157" spans="1:10" x14ac:dyDescent="0.25">
      <c r="H157" s="27"/>
    </row>
    <row r="158" spans="1:10" x14ac:dyDescent="0.25">
      <c r="H158" s="29"/>
    </row>
    <row r="159" spans="1:10" x14ac:dyDescent="0.25">
      <c r="H159" s="25"/>
    </row>
    <row r="160" spans="1:10" x14ac:dyDescent="0.25">
      <c r="H160" s="25"/>
    </row>
    <row r="161" spans="1:11" x14ac:dyDescent="0.25">
      <c r="H161" s="25"/>
    </row>
    <row r="162" spans="1:11" x14ac:dyDescent="0.25">
      <c r="H162" s="25"/>
    </row>
    <row r="165" spans="1:11" x14ac:dyDescent="0.25">
      <c r="A165" s="51" t="s">
        <v>91</v>
      </c>
      <c r="B165" s="51" t="s">
        <v>92</v>
      </c>
      <c r="C165" s="17"/>
      <c r="G165" s="6" t="s">
        <v>137</v>
      </c>
      <c r="H165" s="25"/>
    </row>
    <row r="166" spans="1:11" x14ac:dyDescent="0.25">
      <c r="A166" s="52" t="s">
        <v>189</v>
      </c>
      <c r="B166" s="57" t="s">
        <v>138</v>
      </c>
      <c r="G166" s="40">
        <f>354004.46</f>
        <v>354004.46</v>
      </c>
      <c r="H166" s="25"/>
    </row>
    <row r="167" spans="1:11" x14ac:dyDescent="0.25">
      <c r="A167" s="52" t="s">
        <v>190</v>
      </c>
      <c r="B167" s="57" t="s">
        <v>139</v>
      </c>
      <c r="G167" s="40"/>
      <c r="H167" s="27"/>
    </row>
    <row r="168" spans="1:11" x14ac:dyDescent="0.25">
      <c r="A168" s="52" t="s">
        <v>191</v>
      </c>
      <c r="B168" s="57" t="s">
        <v>140</v>
      </c>
      <c r="G168" s="40"/>
      <c r="H168" s="29"/>
    </row>
    <row r="169" spans="1:11" x14ac:dyDescent="0.25">
      <c r="A169" s="52" t="s">
        <v>235</v>
      </c>
      <c r="B169" s="57" t="s">
        <v>236</v>
      </c>
      <c r="G169" s="40"/>
      <c r="H169" s="25"/>
    </row>
    <row r="170" spans="1:11" x14ac:dyDescent="0.25">
      <c r="A170" s="52" t="s">
        <v>233</v>
      </c>
      <c r="B170" s="57" t="s">
        <v>234</v>
      </c>
      <c r="G170" s="40"/>
      <c r="H170" s="25"/>
    </row>
    <row r="171" spans="1:11" x14ac:dyDescent="0.25">
      <c r="A171" s="52" t="s">
        <v>192</v>
      </c>
      <c r="B171" s="57" t="s">
        <v>141</v>
      </c>
      <c r="G171" s="40"/>
      <c r="H171" s="25"/>
    </row>
    <row r="172" spans="1:11" x14ac:dyDescent="0.25">
      <c r="A172" s="52" t="s">
        <v>193</v>
      </c>
      <c r="B172" s="57" t="s">
        <v>142</v>
      </c>
      <c r="G172" s="40"/>
      <c r="H172" s="25"/>
    </row>
    <row r="173" spans="1:11" x14ac:dyDescent="0.25">
      <c r="A173" s="69" t="s">
        <v>285</v>
      </c>
      <c r="B173" s="57" t="s">
        <v>286</v>
      </c>
      <c r="G173" s="40"/>
      <c r="H173" s="25"/>
    </row>
    <row r="174" spans="1:11" x14ac:dyDescent="0.25">
      <c r="A174" s="69" t="s">
        <v>287</v>
      </c>
      <c r="B174" s="57" t="s">
        <v>288</v>
      </c>
      <c r="G174" s="40"/>
      <c r="H174" s="25"/>
    </row>
    <row r="175" spans="1:11" x14ac:dyDescent="0.25">
      <c r="A175" s="52" t="s">
        <v>263</v>
      </c>
      <c r="B175" s="57" t="s">
        <v>264</v>
      </c>
      <c r="G175" s="40"/>
      <c r="H175" s="25"/>
      <c r="K175" s="69"/>
    </row>
    <row r="176" spans="1:11" x14ac:dyDescent="0.25">
      <c r="A176" s="52" t="s">
        <v>265</v>
      </c>
      <c r="B176" s="57" t="s">
        <v>266</v>
      </c>
      <c r="G176" s="40"/>
      <c r="H176" s="25"/>
    </row>
    <row r="177" spans="1:10" x14ac:dyDescent="0.25">
      <c r="A177" s="52" t="s">
        <v>194</v>
      </c>
      <c r="B177" s="57" t="s">
        <v>143</v>
      </c>
      <c r="G177" s="40">
        <f>679603</f>
        <v>679603</v>
      </c>
      <c r="H177" s="25"/>
    </row>
    <row r="178" spans="1:10" x14ac:dyDescent="0.25">
      <c r="A178" s="52" t="s">
        <v>196</v>
      </c>
      <c r="B178" s="57" t="s">
        <v>144</v>
      </c>
      <c r="G178" s="40"/>
      <c r="H178" s="25"/>
    </row>
    <row r="179" spans="1:10" x14ac:dyDescent="0.25">
      <c r="A179" s="52" t="s">
        <v>195</v>
      </c>
      <c r="B179" s="57" t="s">
        <v>145</v>
      </c>
      <c r="G179" s="40"/>
      <c r="H179" s="25"/>
    </row>
    <row r="180" spans="1:10" x14ac:dyDescent="0.25">
      <c r="A180" s="52" t="s">
        <v>237</v>
      </c>
      <c r="B180" s="57" t="s">
        <v>238</v>
      </c>
      <c r="G180" s="40"/>
      <c r="H180" s="27"/>
    </row>
    <row r="181" spans="1:10" x14ac:dyDescent="0.25">
      <c r="A181" s="52" t="s">
        <v>197</v>
      </c>
      <c r="B181" s="57" t="s">
        <v>146</v>
      </c>
      <c r="G181" s="40"/>
    </row>
    <row r="182" spans="1:10" x14ac:dyDescent="0.25">
      <c r="A182" s="69" t="s">
        <v>267</v>
      </c>
      <c r="B182" s="57" t="s">
        <v>268</v>
      </c>
      <c r="G182" s="40"/>
    </row>
    <row r="183" spans="1:10" x14ac:dyDescent="0.25">
      <c r="A183" s="52" t="s">
        <v>198</v>
      </c>
      <c r="B183" s="57" t="s">
        <v>147</v>
      </c>
      <c r="G183" s="40"/>
    </row>
    <row r="184" spans="1:10" x14ac:dyDescent="0.25">
      <c r="A184" s="52" t="s">
        <v>199</v>
      </c>
      <c r="B184" s="57" t="s">
        <v>148</v>
      </c>
      <c r="G184" s="40">
        <f>55460.19</f>
        <v>55460.19</v>
      </c>
    </row>
    <row r="185" spans="1:10" x14ac:dyDescent="0.25">
      <c r="A185" s="52" t="s">
        <v>229</v>
      </c>
      <c r="B185" s="57" t="s">
        <v>230</v>
      </c>
      <c r="G185" s="40"/>
    </row>
    <row r="186" spans="1:10" x14ac:dyDescent="0.25">
      <c r="A186" s="52" t="s">
        <v>200</v>
      </c>
      <c r="B186" s="57" t="s">
        <v>149</v>
      </c>
      <c r="G186" s="40"/>
    </row>
    <row r="187" spans="1:10" x14ac:dyDescent="0.25">
      <c r="A187" s="52" t="s">
        <v>253</v>
      </c>
      <c r="B187" s="57" t="s">
        <v>254</v>
      </c>
      <c r="G187" s="40"/>
    </row>
    <row r="188" spans="1:10" x14ac:dyDescent="0.25">
      <c r="A188" s="52" t="s">
        <v>231</v>
      </c>
      <c r="B188" s="57" t="s">
        <v>232</v>
      </c>
      <c r="G188" s="40"/>
      <c r="J188" s="48"/>
    </row>
    <row r="189" spans="1:10" x14ac:dyDescent="0.25">
      <c r="A189" s="52" t="s">
        <v>201</v>
      </c>
      <c r="B189" s="57" t="s">
        <v>150</v>
      </c>
      <c r="G189" s="40">
        <f>903000.97</f>
        <v>903000.97</v>
      </c>
    </row>
    <row r="190" spans="1:10" x14ac:dyDescent="0.25">
      <c r="B190" s="25"/>
      <c r="G190" s="42">
        <f>SUM(G166:G189)</f>
        <v>1992068.6199999999</v>
      </c>
      <c r="I190" s="40"/>
      <c r="J190" s="48"/>
    </row>
    <row r="193" spans="1:10" x14ac:dyDescent="0.25">
      <c r="A193" s="51" t="s">
        <v>93</v>
      </c>
      <c r="B193" s="51" t="s">
        <v>94</v>
      </c>
      <c r="G193" s="6" t="s">
        <v>151</v>
      </c>
    </row>
    <row r="194" spans="1:10" x14ac:dyDescent="0.25">
      <c r="A194" s="52" t="s">
        <v>202</v>
      </c>
      <c r="B194" s="57" t="s">
        <v>152</v>
      </c>
      <c r="G194" s="40">
        <v>3507333682.2800002</v>
      </c>
      <c r="I194" s="40"/>
      <c r="J194" s="40"/>
    </row>
    <row r="195" spans="1:10" x14ac:dyDescent="0.25">
      <c r="A195" s="52" t="s">
        <v>203</v>
      </c>
      <c r="B195" s="57" t="s">
        <v>153</v>
      </c>
      <c r="G195" s="40">
        <v>0</v>
      </c>
    </row>
    <row r="196" spans="1:10" x14ac:dyDescent="0.25">
      <c r="A196" s="52" t="s">
        <v>204</v>
      </c>
      <c r="B196" s="57" t="s">
        <v>205</v>
      </c>
      <c r="G196" s="40">
        <v>0</v>
      </c>
    </row>
    <row r="197" spans="1:10" x14ac:dyDescent="0.25">
      <c r="G197" s="42">
        <f>SUM(G194:G196)</f>
        <v>3507333682.2800002</v>
      </c>
      <c r="I197" s="40"/>
      <c r="J197" s="48"/>
    </row>
    <row r="198" spans="1:10" x14ac:dyDescent="0.25">
      <c r="B198" s="25"/>
    </row>
    <row r="205" spans="1:10" x14ac:dyDescent="0.25">
      <c r="I205" s="40"/>
      <c r="J205" s="48"/>
    </row>
    <row r="210" spans="1:7" x14ac:dyDescent="0.25">
      <c r="A210" s="51" t="s">
        <v>206</v>
      </c>
      <c r="B210" s="51" t="s">
        <v>207</v>
      </c>
      <c r="G210" s="6" t="s">
        <v>212</v>
      </c>
    </row>
    <row r="211" spans="1:7" x14ac:dyDescent="0.25">
      <c r="A211" s="70" t="s">
        <v>303</v>
      </c>
      <c r="B211" s="8" t="s">
        <v>304</v>
      </c>
      <c r="G211" s="40">
        <f>86219.99</f>
        <v>86219.99</v>
      </c>
    </row>
    <row r="212" spans="1:7" x14ac:dyDescent="0.25">
      <c r="A212" s="52" t="s">
        <v>213</v>
      </c>
      <c r="B212" s="57" t="s">
        <v>214</v>
      </c>
      <c r="G212" s="40"/>
    </row>
    <row r="213" spans="1:7" x14ac:dyDescent="0.25">
      <c r="A213" s="69" t="s">
        <v>289</v>
      </c>
      <c r="B213" s="57" t="s">
        <v>290</v>
      </c>
      <c r="G213" s="40"/>
    </row>
    <row r="214" spans="1:7" x14ac:dyDescent="0.25">
      <c r="A214" s="69" t="s">
        <v>291</v>
      </c>
      <c r="B214" s="57" t="s">
        <v>292</v>
      </c>
      <c r="G214" s="40"/>
    </row>
    <row r="215" spans="1:7" x14ac:dyDescent="0.25">
      <c r="A215" s="69" t="s">
        <v>293</v>
      </c>
      <c r="B215" s="57" t="s">
        <v>294</v>
      </c>
      <c r="G215" s="40"/>
    </row>
    <row r="216" spans="1:7" x14ac:dyDescent="0.25">
      <c r="A216" s="69" t="s">
        <v>295</v>
      </c>
      <c r="B216" s="57" t="s">
        <v>296</v>
      </c>
      <c r="G216" s="40"/>
    </row>
    <row r="217" spans="1:7" x14ac:dyDescent="0.25">
      <c r="A217" s="69" t="s">
        <v>297</v>
      </c>
      <c r="B217" s="57" t="s">
        <v>298</v>
      </c>
      <c r="G217" s="40"/>
    </row>
    <row r="218" spans="1:7" x14ac:dyDescent="0.25">
      <c r="A218" s="69" t="s">
        <v>299</v>
      </c>
      <c r="B218" s="57" t="s">
        <v>300</v>
      </c>
      <c r="G218" s="40"/>
    </row>
    <row r="219" spans="1:7" x14ac:dyDescent="0.25">
      <c r="A219" s="69" t="s">
        <v>301</v>
      </c>
      <c r="B219" s="57" t="s">
        <v>302</v>
      </c>
      <c r="G219" s="40"/>
    </row>
    <row r="220" spans="1:7" x14ac:dyDescent="0.25">
      <c r="A220" s="52" t="s">
        <v>215</v>
      </c>
      <c r="B220" s="57" t="s">
        <v>216</v>
      </c>
      <c r="G220" s="40"/>
    </row>
    <row r="221" spans="1:7" x14ac:dyDescent="0.25">
      <c r="G221" s="42">
        <f>SUM(G211:G220)</f>
        <v>86219.99</v>
      </c>
    </row>
    <row r="224" spans="1:7" x14ac:dyDescent="0.25">
      <c r="A224" s="51" t="s">
        <v>209</v>
      </c>
      <c r="B224" s="51" t="s">
        <v>210</v>
      </c>
      <c r="G224" s="6" t="s">
        <v>217</v>
      </c>
    </row>
    <row r="225" spans="1:7" x14ac:dyDescent="0.25">
      <c r="A225" s="52" t="s">
        <v>218</v>
      </c>
      <c r="B225" s="57" t="s">
        <v>219</v>
      </c>
      <c r="G225" s="40">
        <v>0</v>
      </c>
    </row>
    <row r="226" spans="1:7" x14ac:dyDescent="0.25">
      <c r="G226" s="42">
        <f>SUM(G225:G225)</f>
        <v>0</v>
      </c>
    </row>
    <row r="233" spans="1:7" x14ac:dyDescent="0.25">
      <c r="B233" s="31" t="s">
        <v>25</v>
      </c>
      <c r="D233" s="24"/>
      <c r="G233" s="23" t="s">
        <v>241</v>
      </c>
    </row>
    <row r="234" spans="1:7" x14ac:dyDescent="0.25">
      <c r="B234" s="32" t="s">
        <v>26</v>
      </c>
      <c r="F234" s="67" t="s">
        <v>242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2024-02-14T15:42:46Z</cp:lastPrinted>
  <dcterms:created xsi:type="dcterms:W3CDTF">2023-03-31T14:59:57Z</dcterms:created>
  <dcterms:modified xsi:type="dcterms:W3CDTF">2024-02-14T15:45:49Z</dcterms:modified>
</cp:coreProperties>
</file>