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9440" windowHeight="7035"/>
  </bookViews>
  <sheets>
    <sheet name="Detallado" sheetId="4" r:id="rId1"/>
  </sheets>
  <definedNames>
    <definedName name="_xlnm.Print_Area" localSheetId="0">Detallado!$A$1:$F$217</definedName>
    <definedName name="_xlnm.Print_Titles" localSheetId="0">Detallado!$8:$14</definedName>
  </definedNames>
  <calcPr calcId="145621"/>
</workbook>
</file>

<file path=xl/calcChain.xml><?xml version="1.0" encoding="utf-8"?>
<calcChain xmlns="http://schemas.openxmlformats.org/spreadsheetml/2006/main">
  <c r="F16" i="4" l="1"/>
  <c r="F22" i="4" l="1"/>
  <c r="E156" i="4" l="1"/>
  <c r="E64" i="4"/>
  <c r="E70" i="4"/>
  <c r="E71" i="4"/>
  <c r="E107" i="4"/>
  <c r="E88" i="4"/>
  <c r="E67" i="4"/>
  <c r="E95" i="4"/>
  <c r="E163" i="4"/>
  <c r="E150" i="4"/>
  <c r="E87" i="4"/>
  <c r="E161" i="4"/>
  <c r="E157" i="4"/>
  <c r="E109" i="4"/>
  <c r="E72" i="4"/>
  <c r="E58" i="4"/>
  <c r="E57" i="4"/>
  <c r="E167" i="4" l="1"/>
  <c r="F153" i="4" l="1"/>
  <c r="F150" i="4"/>
  <c r="F149" i="4"/>
  <c r="D90" i="4" l="1"/>
  <c r="F170" i="4"/>
  <c r="D166" i="4" l="1"/>
  <c r="D169" i="4"/>
  <c r="D174" i="4"/>
  <c r="D181" i="4"/>
  <c r="D186" i="4"/>
  <c r="D190" i="4"/>
  <c r="D196" i="4"/>
  <c r="D214" i="4"/>
  <c r="F214" i="4" s="1"/>
  <c r="K192" i="4"/>
  <c r="D200" i="4"/>
  <c r="F200" i="4" s="1"/>
  <c r="F201" i="4"/>
  <c r="F202" i="4"/>
  <c r="F203" i="4"/>
  <c r="F205" i="4"/>
  <c r="F206" i="4"/>
  <c r="F207" i="4"/>
  <c r="F208" i="4"/>
  <c r="F209" i="4"/>
  <c r="F210" i="4"/>
  <c r="F211" i="4"/>
  <c r="F212" i="4"/>
  <c r="D155" i="4"/>
  <c r="D86" i="4"/>
  <c r="D74" i="4"/>
  <c r="F76" i="4"/>
  <c r="F67" i="4"/>
  <c r="F68" i="4"/>
  <c r="D66" i="4"/>
  <c r="F54" i="4"/>
  <c r="F53" i="4"/>
  <c r="D52" i="4"/>
  <c r="F55" i="4"/>
  <c r="E21" i="4"/>
  <c r="D24" i="4"/>
  <c r="D21" i="4"/>
  <c r="C21" i="4"/>
  <c r="D165" i="4" l="1"/>
  <c r="D173" i="4"/>
  <c r="F178" i="4"/>
  <c r="H168" i="4"/>
  <c r="F167" i="4"/>
  <c r="H152" i="4"/>
  <c r="F130" i="4" l="1"/>
  <c r="F131" i="4"/>
  <c r="F132" i="4"/>
  <c r="F133" i="4"/>
  <c r="F137" i="4"/>
  <c r="F138" i="4"/>
  <c r="F139" i="4"/>
  <c r="F140" i="4"/>
  <c r="F141" i="4"/>
  <c r="F142" i="4"/>
  <c r="F143" i="4"/>
  <c r="F151" i="4"/>
  <c r="F152" i="4"/>
  <c r="F158" i="4"/>
  <c r="F159" i="4"/>
  <c r="F160" i="4"/>
  <c r="F161" i="4"/>
  <c r="F162" i="4"/>
  <c r="F163" i="4"/>
  <c r="F157" i="4"/>
  <c r="F177" i="4"/>
  <c r="F179" i="4"/>
  <c r="F176" i="4"/>
  <c r="F175" i="4"/>
  <c r="F194" i="4"/>
  <c r="E196" i="4"/>
  <c r="F196" i="4" s="1"/>
  <c r="F198" i="4"/>
  <c r="F197" i="4"/>
  <c r="F190" i="4"/>
  <c r="D106" i="4"/>
  <c r="H100" i="4"/>
  <c r="F44" i="4"/>
  <c r="E43" i="4"/>
  <c r="D43" i="4"/>
  <c r="C43" i="4"/>
  <c r="F43" i="4" l="1"/>
  <c r="E173" i="4"/>
  <c r="H17" i="4"/>
  <c r="H20" i="4"/>
  <c r="H21" i="4"/>
  <c r="H23" i="4"/>
  <c r="H24" i="4"/>
  <c r="H25" i="4"/>
  <c r="H27" i="4"/>
  <c r="H28" i="4"/>
  <c r="H29" i="4"/>
  <c r="H30" i="4"/>
  <c r="H31" i="4"/>
  <c r="H32" i="4"/>
  <c r="H37" i="4"/>
  <c r="H38" i="4"/>
  <c r="H39" i="4"/>
  <c r="H40" i="4"/>
  <c r="H45" i="4"/>
  <c r="H46" i="4"/>
  <c r="H47" i="4"/>
  <c r="H48" i="4"/>
  <c r="H49" i="4"/>
  <c r="H50" i="4"/>
  <c r="H51" i="4"/>
  <c r="H53" i="4"/>
  <c r="H54" i="4"/>
  <c r="H55" i="4"/>
  <c r="H57" i="4"/>
  <c r="H58" i="4"/>
  <c r="H60" i="4"/>
  <c r="H61" i="4"/>
  <c r="H62" i="4"/>
  <c r="H63" i="4"/>
  <c r="H65" i="4"/>
  <c r="H67" i="4"/>
  <c r="H68" i="4"/>
  <c r="H69" i="4"/>
  <c r="H70" i="4"/>
  <c r="H72" i="4"/>
  <c r="H73" i="4"/>
  <c r="H74" i="4"/>
  <c r="H75" i="4"/>
  <c r="H77" i="4"/>
  <c r="H78" i="4"/>
  <c r="H79" i="4"/>
  <c r="H81" i="4"/>
  <c r="H82" i="4"/>
  <c r="H83" i="4"/>
  <c r="H84" i="4"/>
  <c r="H85" i="4"/>
  <c r="H86" i="4"/>
  <c r="H88" i="4"/>
  <c r="H89" i="4"/>
  <c r="H91" i="4"/>
  <c r="H92" i="4"/>
  <c r="H93" i="4"/>
  <c r="H94" i="4"/>
  <c r="H97" i="4"/>
  <c r="H98" i="4"/>
  <c r="H99" i="4"/>
  <c r="H101" i="4"/>
  <c r="H103" i="4"/>
  <c r="H104" i="4"/>
  <c r="H105" i="4"/>
  <c r="H106" i="4"/>
  <c r="H107" i="4"/>
  <c r="H109" i="4"/>
  <c r="H110" i="4"/>
  <c r="H111" i="4"/>
  <c r="H112" i="4"/>
  <c r="H113" i="4"/>
  <c r="H114" i="4"/>
  <c r="H116" i="4"/>
  <c r="H117" i="4"/>
  <c r="H119" i="4"/>
  <c r="H120" i="4"/>
  <c r="H121" i="4"/>
  <c r="H122" i="4"/>
  <c r="H123" i="4"/>
  <c r="H124" i="4"/>
  <c r="H126" i="4"/>
  <c r="H127" i="4"/>
  <c r="H128" i="4"/>
  <c r="H129" i="4"/>
  <c r="H130" i="4"/>
  <c r="H131" i="4"/>
  <c r="H132" i="4"/>
  <c r="H133" i="4"/>
  <c r="H134" i="4"/>
  <c r="H135" i="4"/>
  <c r="H136" i="4"/>
  <c r="H137" i="4"/>
  <c r="H139" i="4"/>
  <c r="H140" i="4"/>
  <c r="H141" i="4"/>
  <c r="H142" i="4"/>
  <c r="H144" i="4"/>
  <c r="H146" i="4"/>
  <c r="H147" i="4"/>
  <c r="H148" i="4"/>
  <c r="H149" i="4"/>
  <c r="H150" i="4"/>
  <c r="H151" i="4"/>
  <c r="H153" i="4"/>
  <c r="H154" i="4"/>
  <c r="H158" i="4"/>
  <c r="H160" i="4"/>
  <c r="H161" i="4"/>
  <c r="H162" i="4"/>
  <c r="H165" i="4"/>
  <c r="H166" i="4"/>
  <c r="H167" i="4"/>
  <c r="H169" i="4"/>
  <c r="H170" i="4"/>
  <c r="H172" i="4"/>
  <c r="H173" i="4"/>
  <c r="H174" i="4"/>
  <c r="H175" i="4"/>
  <c r="H177" i="4"/>
  <c r="H178" i="4"/>
  <c r="H179" i="4"/>
  <c r="H181" i="4"/>
  <c r="H182" i="4"/>
  <c r="H183" i="4"/>
  <c r="H184" i="4"/>
  <c r="H185" i="4"/>
  <c r="H191" i="4"/>
  <c r="H193" i="4"/>
  <c r="H194" i="4"/>
  <c r="H195" i="4"/>
  <c r="H196" i="4"/>
  <c r="H197" i="4"/>
  <c r="H198" i="4"/>
  <c r="H199" i="4"/>
  <c r="H200" i="4"/>
  <c r="H201" i="4"/>
  <c r="H202" i="4"/>
  <c r="H203" i="4"/>
  <c r="H205" i="4"/>
  <c r="E155" i="4"/>
  <c r="F71" i="4"/>
  <c r="F72" i="4"/>
  <c r="F70" i="4"/>
  <c r="D69" i="4"/>
  <c r="E69" i="4"/>
  <c r="C69" i="4"/>
  <c r="F77" i="4"/>
  <c r="F78" i="4"/>
  <c r="F79" i="4"/>
  <c r="F75" i="4"/>
  <c r="E74" i="4"/>
  <c r="C74" i="4"/>
  <c r="E90" i="4"/>
  <c r="F92" i="4"/>
  <c r="F93" i="4"/>
  <c r="F94" i="4"/>
  <c r="F95" i="4"/>
  <c r="F96" i="4"/>
  <c r="F98" i="4"/>
  <c r="F91" i="4"/>
  <c r="F108" i="4"/>
  <c r="F109" i="4"/>
  <c r="F107" i="4"/>
  <c r="E106" i="4"/>
  <c r="C106" i="4"/>
  <c r="E128" i="4"/>
  <c r="D128" i="4"/>
  <c r="F129" i="4"/>
  <c r="F144" i="4"/>
  <c r="F145" i="4"/>
  <c r="F146" i="4"/>
  <c r="F136" i="4"/>
  <c r="E135" i="4"/>
  <c r="D135" i="4"/>
  <c r="F156" i="4"/>
  <c r="F184" i="4"/>
  <c r="F188" i="4"/>
  <c r="F213" i="4"/>
  <c r="F192" i="4"/>
  <c r="E166" i="4"/>
  <c r="F74" i="4" l="1"/>
  <c r="F69" i="4"/>
  <c r="F106" i="4"/>
  <c r="H96" i="4"/>
  <c r="H59" i="4"/>
  <c r="F186" i="4"/>
  <c r="F135" i="4"/>
  <c r="H64" i="4"/>
  <c r="H171" i="4" l="1"/>
  <c r="H180" i="4"/>
  <c r="H190" i="4"/>
  <c r="F168" i="4"/>
  <c r="H176" i="4" l="1"/>
  <c r="E148" i="4"/>
  <c r="F193" i="4"/>
  <c r="F191" i="4"/>
  <c r="F183" i="4"/>
  <c r="F182" i="4"/>
  <c r="F181" i="4" l="1"/>
  <c r="D46" i="4"/>
  <c r="C52" i="4"/>
  <c r="D32" i="4"/>
  <c r="D148" i="4"/>
  <c r="D118" i="4"/>
  <c r="D112" i="4"/>
  <c r="C148" i="4"/>
  <c r="E169" i="4"/>
  <c r="C169" i="4"/>
  <c r="C174" i="4"/>
  <c r="F174" i="4" s="1"/>
  <c r="C155" i="4"/>
  <c r="F155" i="4" s="1"/>
  <c r="C135" i="4"/>
  <c r="H125" i="4" s="1"/>
  <c r="C128" i="4"/>
  <c r="D125" i="4"/>
  <c r="E125" i="4"/>
  <c r="C125" i="4"/>
  <c r="E118" i="4"/>
  <c r="C118" i="4"/>
  <c r="E112" i="4"/>
  <c r="C112" i="4"/>
  <c r="D100" i="4"/>
  <c r="C100" i="4"/>
  <c r="E100" i="4"/>
  <c r="C81" i="4"/>
  <c r="C90" i="4"/>
  <c r="E86" i="4"/>
  <c r="C86" i="4"/>
  <c r="D81" i="4"/>
  <c r="E81" i="4"/>
  <c r="E66" i="4"/>
  <c r="C66" i="4"/>
  <c r="D62" i="4"/>
  <c r="E62" i="4"/>
  <c r="C62" i="4"/>
  <c r="E52" i="4"/>
  <c r="C46" i="4"/>
  <c r="E46" i="4"/>
  <c r="D36" i="4"/>
  <c r="E36" i="4"/>
  <c r="C36" i="4"/>
  <c r="E32" i="4"/>
  <c r="C32" i="4"/>
  <c r="D29" i="4"/>
  <c r="E29" i="4"/>
  <c r="C29" i="4"/>
  <c r="C24" i="4"/>
  <c r="E24" i="4"/>
  <c r="F27" i="4"/>
  <c r="F23" i="4"/>
  <c r="F25" i="4"/>
  <c r="F26" i="4"/>
  <c r="F30" i="4"/>
  <c r="F31" i="4"/>
  <c r="F33" i="4"/>
  <c r="F34" i="4"/>
  <c r="F35" i="4"/>
  <c r="F37" i="4"/>
  <c r="F38" i="4"/>
  <c r="F39" i="4"/>
  <c r="F40" i="4"/>
  <c r="F41" i="4"/>
  <c r="F42" i="4"/>
  <c r="F47" i="4"/>
  <c r="F48" i="4"/>
  <c r="F49" i="4"/>
  <c r="F50" i="4"/>
  <c r="F56" i="4"/>
  <c r="F57" i="4"/>
  <c r="F58" i="4"/>
  <c r="F59" i="4"/>
  <c r="F60" i="4"/>
  <c r="F61" i="4"/>
  <c r="F63" i="4"/>
  <c r="F64" i="4"/>
  <c r="F65" i="4"/>
  <c r="F73" i="4"/>
  <c r="F80" i="4"/>
  <c r="F82" i="4"/>
  <c r="F83" i="4"/>
  <c r="F84" i="4"/>
  <c r="F85" i="4"/>
  <c r="F87" i="4"/>
  <c r="F88" i="4"/>
  <c r="F89" i="4"/>
  <c r="F99" i="4"/>
  <c r="F101" i="4"/>
  <c r="F102" i="4"/>
  <c r="F103" i="4"/>
  <c r="F104" i="4"/>
  <c r="F111" i="4"/>
  <c r="F113" i="4"/>
  <c r="F114" i="4"/>
  <c r="F115" i="4"/>
  <c r="F116" i="4"/>
  <c r="F117" i="4"/>
  <c r="F119" i="4"/>
  <c r="F120" i="4"/>
  <c r="F121" i="4"/>
  <c r="F122" i="4"/>
  <c r="F123" i="4"/>
  <c r="F124" i="4"/>
  <c r="F126" i="4"/>
  <c r="F127" i="4"/>
  <c r="F134" i="4"/>
  <c r="F147" i="4"/>
  <c r="F154" i="4"/>
  <c r="F164" i="4"/>
  <c r="F171" i="4"/>
  <c r="F172" i="4"/>
  <c r="F215" i="4"/>
  <c r="F148" i="4" l="1"/>
  <c r="F169" i="4"/>
  <c r="F52" i="4"/>
  <c r="D20" i="4"/>
  <c r="D51" i="4"/>
  <c r="C51" i="4"/>
  <c r="C20" i="4"/>
  <c r="F36" i="4"/>
  <c r="F46" i="4"/>
  <c r="F66" i="4"/>
  <c r="F21" i="4"/>
  <c r="E105" i="4"/>
  <c r="H145" i="4"/>
  <c r="H138" i="4"/>
  <c r="H118" i="4"/>
  <c r="F128" i="4"/>
  <c r="F125" i="4"/>
  <c r="F118" i="4"/>
  <c r="F112" i="4"/>
  <c r="H80" i="4"/>
  <c r="F90" i="4"/>
  <c r="F86" i="4"/>
  <c r="F62" i="4"/>
  <c r="F24" i="4"/>
  <c r="H19" i="4"/>
  <c r="E51" i="4"/>
  <c r="H52" i="4"/>
  <c r="H16" i="4"/>
  <c r="H22" i="4"/>
  <c r="H26" i="4"/>
  <c r="H36" i="4"/>
  <c r="H56" i="4"/>
  <c r="H76" i="4"/>
  <c r="H71" i="4"/>
  <c r="H90" i="4"/>
  <c r="H102" i="4"/>
  <c r="H108" i="4"/>
  <c r="H115" i="4"/>
  <c r="C173" i="4"/>
  <c r="F173" i="4" s="1"/>
  <c r="H164" i="4"/>
  <c r="C165" i="4"/>
  <c r="H159" i="4"/>
  <c r="C166" i="4"/>
  <c r="H42" i="4"/>
  <c r="F81" i="4"/>
  <c r="F32" i="4"/>
  <c r="F29" i="4"/>
  <c r="E20" i="4"/>
  <c r="F100" i="4"/>
  <c r="D105" i="4"/>
  <c r="C105" i="4"/>
  <c r="E165" i="4"/>
  <c r="H163" i="4" l="1"/>
  <c r="H156" i="4"/>
  <c r="F166" i="4"/>
  <c r="D216" i="4"/>
  <c r="D217" i="4" s="1"/>
  <c r="F165" i="4"/>
  <c r="F105" i="4"/>
  <c r="F51" i="4"/>
  <c r="F20" i="4"/>
  <c r="H41" i="4"/>
  <c r="H155" i="4"/>
  <c r="H95" i="4"/>
  <c r="H15" i="4"/>
  <c r="C216" i="4"/>
  <c r="C217" i="4" s="1"/>
  <c r="E216" i="4"/>
  <c r="E217" i="4" s="1"/>
  <c r="H207" i="4" l="1"/>
  <c r="F216" i="4"/>
  <c r="F217" i="4" s="1"/>
  <c r="H206" i="4"/>
  <c r="H209" i="4"/>
  <c r="H215" i="4" l="1"/>
</calcChain>
</file>

<file path=xl/sharedStrings.xml><?xml version="1.0" encoding="utf-8"?>
<sst xmlns="http://schemas.openxmlformats.org/spreadsheetml/2006/main" count="337" uniqueCount="328">
  <si>
    <t xml:space="preserve">Descripción </t>
  </si>
  <si>
    <t>Servicios  Personales</t>
  </si>
  <si>
    <t>Sueldos Fijos</t>
  </si>
  <si>
    <t>Contribuciones al Seguro de Pensiones</t>
  </si>
  <si>
    <t xml:space="preserve">Contribuciones al Seguro de Riesgo Laboral </t>
  </si>
  <si>
    <t xml:space="preserve">Servicios no Personales </t>
  </si>
  <si>
    <t>Publicidad, Impresión y Encuadernación</t>
  </si>
  <si>
    <t>Impresión y Encuadernación</t>
  </si>
  <si>
    <t>Transporte y Almacenaje</t>
  </si>
  <si>
    <t>Fletes</t>
  </si>
  <si>
    <t>Peaje</t>
  </si>
  <si>
    <t>Otros Alquileres</t>
  </si>
  <si>
    <t xml:space="preserve">Seguros </t>
  </si>
  <si>
    <t>Seguros de Personas</t>
  </si>
  <si>
    <t>Otros Servicios no Personales</t>
  </si>
  <si>
    <t xml:space="preserve">Gastos Judiciales </t>
  </si>
  <si>
    <t>Servicios Técnicos y Profesionales</t>
  </si>
  <si>
    <t xml:space="preserve">Materiales y Suministros </t>
  </si>
  <si>
    <t xml:space="preserve">Alimentos y Productos Agroforestales </t>
  </si>
  <si>
    <t>Alimentos y Bebidas para Personas</t>
  </si>
  <si>
    <t xml:space="preserve">Alimentos para animales </t>
  </si>
  <si>
    <t>Productos Agroforestales y Pecuarios</t>
  </si>
  <si>
    <t xml:space="preserve">Textiles y Vestuarios </t>
  </si>
  <si>
    <t>Hilados y Telas</t>
  </si>
  <si>
    <t xml:space="preserve">Acabados Textiles </t>
  </si>
  <si>
    <t xml:space="preserve">Prendas de Vestir </t>
  </si>
  <si>
    <t xml:space="preserve">Productos de Papel, Cartón de Impresos </t>
  </si>
  <si>
    <t xml:space="preserve">Papel de Escritorio </t>
  </si>
  <si>
    <t>Productos de Papel y Cartón</t>
  </si>
  <si>
    <t>Productos de Artes Graficas</t>
  </si>
  <si>
    <t>Texto de Enseñanza</t>
  </si>
  <si>
    <t xml:space="preserve">Cueros y Pieles </t>
  </si>
  <si>
    <t>Maquinaria y Equipo</t>
  </si>
  <si>
    <t>Programas de Computación</t>
  </si>
  <si>
    <t xml:space="preserve">Total General </t>
  </si>
  <si>
    <t xml:space="preserve">VICEPRESIDENCIA DE LA REPUBLICA DOMINICANA </t>
  </si>
  <si>
    <t xml:space="preserve">GABINETE DE COORDINACION DE LA POLITICA SOCIAL </t>
  </si>
  <si>
    <t xml:space="preserve">Objeto/Cta/Sub-Cuenta </t>
  </si>
  <si>
    <t>2.1.1.1</t>
  </si>
  <si>
    <t>2.1.1.2</t>
  </si>
  <si>
    <t xml:space="preserve">Sueldos  al personal contratado  y/o igualado </t>
  </si>
  <si>
    <t xml:space="preserve">Suplencias </t>
  </si>
  <si>
    <t>Sueldos al personal por servicios especiales</t>
  </si>
  <si>
    <t>2.1.1.4</t>
  </si>
  <si>
    <t>2.1.1.4.01</t>
  </si>
  <si>
    <t xml:space="preserve">Regalía Pascual </t>
  </si>
  <si>
    <t>2.1.1.5</t>
  </si>
  <si>
    <t>2.1.1.2.01</t>
  </si>
  <si>
    <t>2.1.1.2.03</t>
  </si>
  <si>
    <t>2.1.1.2.04</t>
  </si>
  <si>
    <t>2.1.1.1.01</t>
  </si>
  <si>
    <t>2.1.1.5.03</t>
  </si>
  <si>
    <t>Prestación Laboral por Desvinculación</t>
  </si>
  <si>
    <t>2.1.1.5.04</t>
  </si>
  <si>
    <t>Proporción de vacaciones no disfrutadas</t>
  </si>
  <si>
    <t>2.1.2.2</t>
  </si>
  <si>
    <t>Compensación  (Sobresueldos)</t>
  </si>
  <si>
    <t>2.1.2.2.02</t>
  </si>
  <si>
    <t>2.1.2.2.03</t>
  </si>
  <si>
    <t xml:space="preserve">Compensación por horas  extraordinarias </t>
  </si>
  <si>
    <t xml:space="preserve">Pago  de horas extraordinarias- Horas al final del año </t>
  </si>
  <si>
    <t>2.1.2.2.09</t>
  </si>
  <si>
    <t xml:space="preserve">Bonos por desempeños </t>
  </si>
  <si>
    <t>2.1.2.2.05</t>
  </si>
  <si>
    <t xml:space="preserve">Compensación por servicios de seguridad </t>
  </si>
  <si>
    <t>2.1.5</t>
  </si>
  <si>
    <t>2.1.5.1</t>
  </si>
  <si>
    <t>Contribuciones al Seguro de Salud</t>
  </si>
  <si>
    <t>2.1.5.2</t>
  </si>
  <si>
    <t>2.1.5.3</t>
  </si>
  <si>
    <t xml:space="preserve">Contribuciones a la Seguridad Social </t>
  </si>
  <si>
    <t>2.2.1</t>
  </si>
  <si>
    <t xml:space="preserve">Servicios Básicos- </t>
  </si>
  <si>
    <t>2.2.1.3.01</t>
  </si>
  <si>
    <t>2.2.1.4.01</t>
  </si>
  <si>
    <t>2.2.1.5.01</t>
  </si>
  <si>
    <t>2.2.1.6.06</t>
  </si>
  <si>
    <t xml:space="preserve">Telefax y Correos </t>
  </si>
  <si>
    <t xml:space="preserve">Electricidad </t>
  </si>
  <si>
    <t>2.2.2</t>
  </si>
  <si>
    <t xml:space="preserve">Publicidad y Propaganda </t>
  </si>
  <si>
    <t>2.2.2.2</t>
  </si>
  <si>
    <t>2.2..2.1</t>
  </si>
  <si>
    <t>2.2.3</t>
  </si>
  <si>
    <t>2.2.3.1</t>
  </si>
  <si>
    <t>2.2.4</t>
  </si>
  <si>
    <t>2.2.4.1</t>
  </si>
  <si>
    <t xml:space="preserve">Pasajes </t>
  </si>
  <si>
    <t>2.2.4.2</t>
  </si>
  <si>
    <t>2.2.4.4</t>
  </si>
  <si>
    <t>2.2.5</t>
  </si>
  <si>
    <t xml:space="preserve">Alquileres de  Rentas </t>
  </si>
  <si>
    <t>2.2.5.1</t>
  </si>
  <si>
    <t>2.2.5.3</t>
  </si>
  <si>
    <t>2.2.5.4</t>
  </si>
  <si>
    <t>2.2.5.8</t>
  </si>
  <si>
    <t xml:space="preserve">Alquileres y rentas de edificios y Locales </t>
  </si>
  <si>
    <t xml:space="preserve">Alquileres de Maquinarias y Equipos </t>
  </si>
  <si>
    <t>2.2.6</t>
  </si>
  <si>
    <t>2.2.6.1</t>
  </si>
  <si>
    <t xml:space="preserve">Seguros  de bienes inmuebles  e infraestructura </t>
  </si>
  <si>
    <t>2.2.6.2</t>
  </si>
  <si>
    <t xml:space="preserve">Seguro de bienes muebles </t>
  </si>
  <si>
    <t>2.2.6.3</t>
  </si>
  <si>
    <t>2.2.7</t>
  </si>
  <si>
    <t xml:space="preserve">Servicios de Conservación , Reparaciones Menores  e Instalaciones Temporales </t>
  </si>
  <si>
    <t>2.2.7.1</t>
  </si>
  <si>
    <t xml:space="preserve">Obras Menores en Edificaciones </t>
  </si>
  <si>
    <t>2.2.7.2</t>
  </si>
  <si>
    <t xml:space="preserve">Reparaciones de Maquinarias y Equipos </t>
  </si>
  <si>
    <t>2.2.8</t>
  </si>
  <si>
    <t>2.2.8.1</t>
  </si>
  <si>
    <t>2.2.8.5.1</t>
  </si>
  <si>
    <t>2.2.8.5.3</t>
  </si>
  <si>
    <t>2.2.8.6.1</t>
  </si>
  <si>
    <t>2.2.8.6.2</t>
  </si>
  <si>
    <t xml:space="preserve">Festividades </t>
  </si>
  <si>
    <t xml:space="preserve">Limpieza e  Higiene </t>
  </si>
  <si>
    <t>Eventos Generales</t>
  </si>
  <si>
    <t>2.2.8.7</t>
  </si>
  <si>
    <t>2.2.8.8.1</t>
  </si>
  <si>
    <t>2.2.8.8.2</t>
  </si>
  <si>
    <t>2.2.8.8</t>
  </si>
  <si>
    <t xml:space="preserve">Impuestos, Derechos y  Tasas </t>
  </si>
  <si>
    <t>2.2.8.8.3</t>
  </si>
  <si>
    <t xml:space="preserve">Impuestos </t>
  </si>
  <si>
    <t xml:space="preserve">Derechos </t>
  </si>
  <si>
    <t xml:space="preserve">Tasas </t>
  </si>
  <si>
    <t>2.3.1</t>
  </si>
  <si>
    <t>2.3.1.1</t>
  </si>
  <si>
    <t>2.3.1.3</t>
  </si>
  <si>
    <t>2.3.1.4</t>
  </si>
  <si>
    <t>2.3.2</t>
  </si>
  <si>
    <t>2.3.2.1</t>
  </si>
  <si>
    <t>2.3.2.2</t>
  </si>
  <si>
    <t>2.3.2.3</t>
  </si>
  <si>
    <t>2.3.3</t>
  </si>
  <si>
    <t>2.3.3.1</t>
  </si>
  <si>
    <t>2.3.3.2</t>
  </si>
  <si>
    <t>2.3.3.3</t>
  </si>
  <si>
    <t>2.3.3.4</t>
  </si>
  <si>
    <t>2.3.3.5</t>
  </si>
  <si>
    <t>2.3.4</t>
  </si>
  <si>
    <t>2.3.4.1</t>
  </si>
  <si>
    <t xml:space="preserve">Productos Medicinales </t>
  </si>
  <si>
    <t>2.3.5</t>
  </si>
  <si>
    <t>2.3.5.1</t>
  </si>
  <si>
    <t>2.3.5.2</t>
  </si>
  <si>
    <t>2.3.5.3</t>
  </si>
  <si>
    <t>2.3.5.4</t>
  </si>
  <si>
    <t>2.3.5.5</t>
  </si>
  <si>
    <t>2.3.6</t>
  </si>
  <si>
    <t>2.3.6.1.01</t>
  </si>
  <si>
    <t>2.3.6.1.04</t>
  </si>
  <si>
    <t>2.3.6.2.01</t>
  </si>
  <si>
    <t>2.3.6.2.02</t>
  </si>
  <si>
    <t>2.3.6.2.03</t>
  </si>
  <si>
    <t xml:space="preserve">Productos de Cemento </t>
  </si>
  <si>
    <t xml:space="preserve">Productos de Cal </t>
  </si>
  <si>
    <t xml:space="preserve">Productos de Yeso </t>
  </si>
  <si>
    <t xml:space="preserve">Productos de Vidrio </t>
  </si>
  <si>
    <t xml:space="preserve">Productos de Loza </t>
  </si>
  <si>
    <t xml:space="preserve">Productos de Porcelana </t>
  </si>
  <si>
    <t>2.3.6.3.01</t>
  </si>
  <si>
    <t>2.3.6.3.06</t>
  </si>
  <si>
    <t>2.3.6.4.01</t>
  </si>
  <si>
    <t>2.3.6.4.04</t>
  </si>
  <si>
    <t>2.3.6.4.07</t>
  </si>
  <si>
    <t xml:space="preserve">Productos Ferrosos </t>
  </si>
  <si>
    <t xml:space="preserve">Accesorios de Metal </t>
  </si>
  <si>
    <t xml:space="preserve">Piedra, Arcilla y Arena </t>
  </si>
  <si>
    <t xml:space="preserve">Otros Minerales </t>
  </si>
  <si>
    <t>2.3.7</t>
  </si>
  <si>
    <t>2.3.7.1.05</t>
  </si>
  <si>
    <t>2.3.7.1.02</t>
  </si>
  <si>
    <t>2.3.7.1.01</t>
  </si>
  <si>
    <t>2.3.7.1.06</t>
  </si>
  <si>
    <t xml:space="preserve">Gasolina </t>
  </si>
  <si>
    <t xml:space="preserve">Aceites y Grasas </t>
  </si>
  <si>
    <t xml:space="preserve">Lubricantes </t>
  </si>
  <si>
    <t>2.3.9</t>
  </si>
  <si>
    <t>2.3.9.1</t>
  </si>
  <si>
    <t>2.3.9.2</t>
  </si>
  <si>
    <t>2.3.9.3</t>
  </si>
  <si>
    <t>2.3.9.5</t>
  </si>
  <si>
    <t>2.3.9.6</t>
  </si>
  <si>
    <t>2.3.9.9</t>
  </si>
  <si>
    <t>Material de Limpieza</t>
  </si>
  <si>
    <t xml:space="preserve">Bienes Muebles e Inmuebles e Intangibles </t>
  </si>
  <si>
    <t>2.6.1</t>
  </si>
  <si>
    <t>2.6.1.1</t>
  </si>
  <si>
    <t>2.6.1.3</t>
  </si>
  <si>
    <t>2.6.4</t>
  </si>
  <si>
    <t>2.6.4.1</t>
  </si>
  <si>
    <t>2.6.5</t>
  </si>
  <si>
    <t xml:space="preserve">Maquinaria, Otros Equipos  y Herramientas </t>
  </si>
  <si>
    <t>2.6.5.8</t>
  </si>
  <si>
    <t xml:space="preserve">Otros Equipos </t>
  </si>
  <si>
    <t>2.6.8</t>
  </si>
  <si>
    <t xml:space="preserve">Bienes Intangibles </t>
  </si>
  <si>
    <t>2.6.8.3.1</t>
  </si>
  <si>
    <t>2.3.8.3.2</t>
  </si>
  <si>
    <t xml:space="preserve">Base de Datos </t>
  </si>
  <si>
    <t xml:space="preserve">Agua </t>
  </si>
  <si>
    <t xml:space="preserve">Desechos Solidos </t>
  </si>
  <si>
    <t>2.6.1.4</t>
  </si>
  <si>
    <t>2.1.2.2.06</t>
  </si>
  <si>
    <t xml:space="preserve">Compensación por Resultados </t>
  </si>
  <si>
    <t>Transferencias Corrientes</t>
  </si>
  <si>
    <t>2.4.4.</t>
  </si>
  <si>
    <t>2.4.4.1</t>
  </si>
  <si>
    <t xml:space="preserve">Transferencias corrientes a empresas publicas no financieras nacionales para servicios personales </t>
  </si>
  <si>
    <t xml:space="preserve">EJECUCION PRESUPUESTARIA DEL PROGRAMA  PROSOLI  </t>
  </si>
  <si>
    <t xml:space="preserve">prueba de exactitud </t>
  </si>
  <si>
    <t>2.2.1.6..07</t>
  </si>
  <si>
    <t>2.2.1.6.08</t>
  </si>
  <si>
    <t>Combustibles, Lubricantes</t>
  </si>
  <si>
    <t>2.6.1.9</t>
  </si>
  <si>
    <t>Otros Mobiliarios y Equipos No Identificados Precedentemente</t>
  </si>
  <si>
    <t>2.6.2</t>
  </si>
  <si>
    <t xml:space="preserve">Mobiliario y Equipo Educacional y Recreativo </t>
  </si>
  <si>
    <t>2.6.2.1</t>
  </si>
  <si>
    <t xml:space="preserve">Equipos y aparatos audiovisuales </t>
  </si>
  <si>
    <t>2.6.2.3</t>
  </si>
  <si>
    <t xml:space="preserve">Maquinarias, Otros Equipos y Herramientas </t>
  </si>
  <si>
    <t>2.6.5.2</t>
  </si>
  <si>
    <t xml:space="preserve">Maquinaria y Equipo Industrial </t>
  </si>
  <si>
    <t>2.6.5.6</t>
  </si>
  <si>
    <t xml:space="preserve">SOLIDARIDAD </t>
  </si>
  <si>
    <t xml:space="preserve">PROGRESANDO </t>
  </si>
  <si>
    <t>CTC</t>
  </si>
  <si>
    <t xml:space="preserve">CONSOLIDADO </t>
  </si>
  <si>
    <t>2.2.8.3.1</t>
  </si>
  <si>
    <t>2.4.1</t>
  </si>
  <si>
    <t>2.4.1.3</t>
  </si>
  <si>
    <t xml:space="preserve">Transferencias Corrientes al Sector Privado </t>
  </si>
  <si>
    <t>2.6.2.4</t>
  </si>
  <si>
    <t xml:space="preserve">Equipos Recreativos </t>
  </si>
  <si>
    <t>2.6.4.8</t>
  </si>
  <si>
    <t xml:space="preserve">Otros Equipos de Transporte </t>
  </si>
  <si>
    <t>2.6.5.5</t>
  </si>
  <si>
    <t>Equipo de comunicación, telecomunicaciones y señalamiento</t>
  </si>
  <si>
    <t>2.6.8.3.2</t>
  </si>
  <si>
    <t>2.6.8.8</t>
  </si>
  <si>
    <t>2.3.9.4</t>
  </si>
  <si>
    <t>(valores en RD$)</t>
  </si>
  <si>
    <t>Dietas y Gastos de Representación</t>
  </si>
  <si>
    <t>2.1.3</t>
  </si>
  <si>
    <t>2.1.3.1.1</t>
  </si>
  <si>
    <t>2.3.1.2</t>
  </si>
  <si>
    <t xml:space="preserve">Madera, Corcho y sus Manufacturas </t>
  </si>
  <si>
    <t>2.3.7.2</t>
  </si>
  <si>
    <t>2.3.9.8</t>
  </si>
  <si>
    <t>2.6.5.7</t>
  </si>
  <si>
    <t xml:space="preserve">Herramientas menores </t>
  </si>
  <si>
    <t>2.6.7</t>
  </si>
  <si>
    <t xml:space="preserve">Bienes Inmuebles </t>
  </si>
  <si>
    <t>2.6.7.4</t>
  </si>
  <si>
    <t>2.6.7.5</t>
  </si>
  <si>
    <t xml:space="preserve">Edificios  no residenciales </t>
  </si>
  <si>
    <t xml:space="preserve">Otras estructuras </t>
  </si>
  <si>
    <t>2.4.1.2</t>
  </si>
  <si>
    <t xml:space="preserve">Ayuda  y donaciones  a personas </t>
  </si>
  <si>
    <t>2.6.1.5</t>
  </si>
  <si>
    <t>2.2.7.3</t>
  </si>
  <si>
    <t>Instalaciones temporales</t>
  </si>
  <si>
    <t>2.1.1.1.5</t>
  </si>
  <si>
    <t>2.2.1.1.0</t>
  </si>
  <si>
    <t>2.2.1.2.1</t>
  </si>
  <si>
    <t>2.2.3.2.1</t>
  </si>
  <si>
    <t>2.2.5.2.1</t>
  </si>
  <si>
    <t>0</t>
  </si>
  <si>
    <t>2.6.8.1</t>
  </si>
  <si>
    <t>Equipos de Seguridad</t>
  </si>
  <si>
    <t>2.6.9.2</t>
  </si>
  <si>
    <t>2.2.8.6.4</t>
  </si>
  <si>
    <t xml:space="preserve">Remuneración al personal fijo </t>
  </si>
  <si>
    <t>incentivos y Escalón</t>
  </si>
  <si>
    <t xml:space="preserve">Remuneraciones al personal con carácter transitorio </t>
  </si>
  <si>
    <t>Sueldo Anual Nº 13</t>
  </si>
  <si>
    <t>Prestaciones Económicas</t>
  </si>
  <si>
    <t xml:space="preserve">Dietas en el país </t>
  </si>
  <si>
    <t>Radiocomunicación</t>
  </si>
  <si>
    <t>Teléfonos a Larga Distancia</t>
  </si>
  <si>
    <t xml:space="preserve">Teléfono  Local </t>
  </si>
  <si>
    <t xml:space="preserve">Servicios de Internet y  Televisión por cable </t>
  </si>
  <si>
    <t xml:space="preserve">Viáticos </t>
  </si>
  <si>
    <t>Viáticos dentro del país</t>
  </si>
  <si>
    <t>Viatico fuera del país</t>
  </si>
  <si>
    <t>Alquiler de equipo de producción</t>
  </si>
  <si>
    <t>Alquileres de Equipos de Transporte , Tracción y Eleva</t>
  </si>
  <si>
    <t xml:space="preserve">Servicios Médicos sanitarios </t>
  </si>
  <si>
    <t xml:space="preserve">Fumigación </t>
  </si>
  <si>
    <t>Actuaciones Artísticas</t>
  </si>
  <si>
    <t>Libros,  Revistas y Periódicos</t>
  </si>
  <si>
    <t xml:space="preserve">Productos Farmacéuticos  </t>
  </si>
  <si>
    <t>Productos de Cuero, Caucho y Plásticos</t>
  </si>
  <si>
    <t xml:space="preserve">Artículos de Cuero </t>
  </si>
  <si>
    <t>Llantas y Neumáticos</t>
  </si>
  <si>
    <t>Artículos de Caucho</t>
  </si>
  <si>
    <t>Artículos de Plástico</t>
  </si>
  <si>
    <t xml:space="preserve">Productos de Minerales Metálicos y No Metálicos </t>
  </si>
  <si>
    <t xml:space="preserve">Minerales metalíferos </t>
  </si>
  <si>
    <t>Gas-oíl</t>
  </si>
  <si>
    <t xml:space="preserve">Productos químicos y Conexos </t>
  </si>
  <si>
    <t xml:space="preserve">Útiles de escritorio, oficina, informática y de enseñanza </t>
  </si>
  <si>
    <t xml:space="preserve">Útiles menores médicos quirúrgicos </t>
  </si>
  <si>
    <t xml:space="preserve">Útiles destinados a actividades recreativas y deportivas </t>
  </si>
  <si>
    <t xml:space="preserve">Útiles de cocina y comedor </t>
  </si>
  <si>
    <t xml:space="preserve">Productos Eléctricos y Afines </t>
  </si>
  <si>
    <t xml:space="preserve">Otros respuestas y accesorios menores </t>
  </si>
  <si>
    <t>Productos y Útiles varios  N. I . P.</t>
  </si>
  <si>
    <t xml:space="preserve">Premios literarios, deportivos y artísticos </t>
  </si>
  <si>
    <t xml:space="preserve">Transferencias Corrientes  a Empresas  Publicas No Financieras </t>
  </si>
  <si>
    <t xml:space="preserve">Muebles de Oficina y Estantería </t>
  </si>
  <si>
    <t xml:space="preserve">Muebles de alojamiento, excepto de oficina y estantería </t>
  </si>
  <si>
    <t xml:space="preserve">Equipos de Cómputos </t>
  </si>
  <si>
    <t>Electrodomésticos</t>
  </si>
  <si>
    <t xml:space="preserve">Cámaras y Videos </t>
  </si>
  <si>
    <t xml:space="preserve">Vehículos  y Equipo  de Transporte, Tracción y Elevación </t>
  </si>
  <si>
    <t>Automóviles y Camiones</t>
  </si>
  <si>
    <t xml:space="preserve">Equipo de generación eléctrica, aparatos y Accesorios eléctricos </t>
  </si>
  <si>
    <t>Investigación y desarrollo</t>
  </si>
  <si>
    <t xml:space="preserve">Licencias Informáticas  e intelectuales,  industriales y comerciales </t>
  </si>
  <si>
    <t>"Año de la Atención Integral a la Primera Infancia"</t>
  </si>
  <si>
    <t>SALDO ANTERIOR</t>
  </si>
  <si>
    <t>SALDO DISPONIBLE  FINAL  FEBRERO 2015</t>
  </si>
  <si>
    <t>EJECUCION PRESUPUESTARIA FEBRERO 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</si>
</sst>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-* #,##0.00_-;\-* #,##0.00_-;_-* &quot;-&quot;??_-;_-@_-"/>
  </numFmts>
  <fonts count="20" x14ac:knownFonts="1">
    <font>
      <sz val="10"/>
      <name val="Arial"/>
    </font>
    <font>
      <sz val="10"/>
      <name val="Arial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  <font>
      <b/>
      <sz val="12"/>
      <color indexed="8"/>
      <name val="Arial Narrow"/>
      <family val="2"/>
    </font>
    <font>
      <b/>
      <sz val="16"/>
      <color theme="1"/>
      <name val="Arial Narrow"/>
      <family val="2"/>
    </font>
    <font>
      <b/>
      <sz val="14"/>
      <color indexed="8"/>
      <name val="Arial Narrow"/>
      <family val="2"/>
    </font>
    <font>
      <b/>
      <sz val="11"/>
      <color indexed="8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b/>
      <sz val="12"/>
      <name val="Arial Narrow"/>
      <family val="2"/>
    </font>
    <font>
      <b/>
      <sz val="14"/>
      <color theme="1"/>
      <name val="Arial Narrow"/>
      <family val="2"/>
    </font>
    <font>
      <sz val="11"/>
      <color indexed="8"/>
      <name val="Arial Narrow"/>
      <family val="2"/>
    </font>
    <font>
      <b/>
      <sz val="20"/>
      <color rgb="FF002060"/>
      <name val="Arial Narrow"/>
      <family val="2"/>
    </font>
    <font>
      <b/>
      <sz val="18"/>
      <color rgb="FF002060"/>
      <name val="Arial Narrow"/>
      <family val="2"/>
    </font>
    <font>
      <b/>
      <sz val="16"/>
      <color rgb="FF002060"/>
      <name val="Arial Narrow"/>
      <family val="2"/>
    </font>
    <font>
      <sz val="10"/>
      <color indexed="8"/>
      <name val="Calibri"/>
      <family val="2"/>
    </font>
    <font>
      <b/>
      <sz val="16"/>
      <color indexed="8"/>
      <name val="Arial"/>
      <family val="2"/>
    </font>
    <font>
      <b/>
      <sz val="24"/>
      <color theme="1"/>
      <name val="Calibri"/>
      <family val="2"/>
      <scheme val="minor"/>
    </font>
    <font>
      <b/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</fills>
  <borders count="17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auto="1"/>
      </top>
      <bottom style="double">
        <color indexed="64"/>
      </bottom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 style="thick">
        <color indexed="64"/>
      </right>
      <top style="thick">
        <color indexed="64"/>
      </top>
      <bottom/>
      <diagonal/>
    </border>
    <border>
      <left style="double">
        <color auto="1"/>
      </left>
      <right style="thick">
        <color indexed="64"/>
      </right>
      <top/>
      <bottom style="medium">
        <color auto="1"/>
      </bottom>
      <diagonal/>
    </border>
    <border>
      <left style="thick">
        <color indexed="64"/>
      </left>
      <right style="thick">
        <color indexed="64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4">
    <xf numFmtId="0" fontId="0" fillId="0" borderId="0" xfId="0"/>
    <xf numFmtId="0" fontId="2" fillId="2" borderId="3" xfId="0" applyFont="1" applyFill="1" applyBorder="1"/>
    <xf numFmtId="0" fontId="2" fillId="3" borderId="3" xfId="0" applyFont="1" applyFill="1" applyBorder="1"/>
    <xf numFmtId="43" fontId="0" fillId="0" borderId="0" xfId="0" applyNumberFormat="1"/>
    <xf numFmtId="0" fontId="0" fillId="0" borderId="0" xfId="0" applyFill="1" applyBorder="1" applyAlignment="1">
      <alignment horizontal="center"/>
    </xf>
    <xf numFmtId="0" fontId="3" fillId="0" borderId="3" xfId="0" applyNumberFormat="1" applyFont="1" applyBorder="1" applyAlignment="1">
      <alignment horizontal="center"/>
    </xf>
    <xf numFmtId="0" fontId="3" fillId="0" borderId="3" xfId="0" applyFont="1" applyBorder="1"/>
    <xf numFmtId="49" fontId="3" fillId="0" borderId="3" xfId="0" applyNumberFormat="1" applyFont="1" applyBorder="1" applyAlignment="1">
      <alignment horizontal="center"/>
    </xf>
    <xf numFmtId="0" fontId="3" fillId="0" borderId="6" xfId="0" applyFont="1" applyBorder="1"/>
    <xf numFmtId="0" fontId="6" fillId="3" borderId="8" xfId="0" applyFont="1" applyFill="1" applyBorder="1"/>
    <xf numFmtId="0" fontId="2" fillId="3" borderId="5" xfId="0" applyFont="1" applyFill="1" applyBorder="1"/>
    <xf numFmtId="49" fontId="3" fillId="0" borderId="6" xfId="0" applyNumberFormat="1" applyFont="1" applyBorder="1" applyAlignment="1">
      <alignment horizontal="center"/>
    </xf>
    <xf numFmtId="0" fontId="8" fillId="0" borderId="0" xfId="0" applyFont="1" applyBorder="1"/>
    <xf numFmtId="0" fontId="8" fillId="0" borderId="9" xfId="0" applyFont="1" applyBorder="1"/>
    <xf numFmtId="0" fontId="7" fillId="3" borderId="5" xfId="0" applyNumberFormat="1" applyFont="1" applyFill="1" applyBorder="1" applyAlignment="1">
      <alignment horizontal="center"/>
    </xf>
    <xf numFmtId="43" fontId="9" fillId="3" borderId="5" xfId="1" applyFont="1" applyFill="1" applyBorder="1"/>
    <xf numFmtId="43" fontId="8" fillId="0" borderId="3" xfId="1" applyFont="1" applyBorder="1"/>
    <xf numFmtId="0" fontId="8" fillId="0" borderId="3" xfId="0" applyNumberFormat="1" applyFont="1" applyBorder="1" applyAlignment="1">
      <alignment horizontal="center"/>
    </xf>
    <xf numFmtId="0" fontId="7" fillId="3" borderId="3" xfId="0" applyNumberFormat="1" applyFont="1" applyFill="1" applyBorder="1" applyAlignment="1">
      <alignment horizontal="center"/>
    </xf>
    <xf numFmtId="43" fontId="9" fillId="3" borderId="3" xfId="1" applyFont="1" applyFill="1" applyBorder="1"/>
    <xf numFmtId="0" fontId="8" fillId="0" borderId="6" xfId="0" applyNumberFormat="1" applyFont="1" applyBorder="1" applyAlignment="1">
      <alignment horizontal="center"/>
    </xf>
    <xf numFmtId="43" fontId="8" fillId="0" borderId="6" xfId="1" applyFont="1" applyBorder="1"/>
    <xf numFmtId="43" fontId="8" fillId="0" borderId="3" xfId="1" applyFont="1" applyBorder="1" applyAlignment="1">
      <alignment horizontal="right"/>
    </xf>
    <xf numFmtId="0" fontId="7" fillId="2" borderId="3" xfId="0" applyNumberFormat="1" applyFont="1" applyFill="1" applyBorder="1" applyAlignment="1">
      <alignment horizontal="center"/>
    </xf>
    <xf numFmtId="0" fontId="6" fillId="3" borderId="8" xfId="0" applyNumberFormat="1" applyFont="1" applyFill="1" applyBorder="1" applyAlignment="1">
      <alignment horizontal="center"/>
    </xf>
    <xf numFmtId="43" fontId="10" fillId="3" borderId="8" xfId="1" applyFont="1" applyFill="1" applyBorder="1"/>
    <xf numFmtId="43" fontId="9" fillId="3" borderId="5" xfId="0" applyNumberFormat="1" applyFont="1" applyFill="1" applyBorder="1"/>
    <xf numFmtId="49" fontId="3" fillId="0" borderId="13" xfId="0" applyNumberFormat="1" applyFont="1" applyBorder="1" applyAlignment="1">
      <alignment horizontal="center"/>
    </xf>
    <xf numFmtId="0" fontId="3" fillId="0" borderId="13" xfId="0" applyFont="1" applyBorder="1"/>
    <xf numFmtId="43" fontId="8" fillId="0" borderId="13" xfId="1" applyFont="1" applyBorder="1"/>
    <xf numFmtId="164" fontId="0" fillId="0" borderId="0" xfId="0" applyNumberFormat="1"/>
    <xf numFmtId="0" fontId="9" fillId="0" borderId="0" xfId="0" applyFont="1" applyFill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12" fillId="0" borderId="14" xfId="0" applyNumberFormat="1" applyFont="1" applyFill="1" applyBorder="1" applyAlignment="1">
      <alignment horizontal="center"/>
    </xf>
    <xf numFmtId="0" fontId="3" fillId="0" borderId="14" xfId="0" applyFont="1" applyFill="1" applyBorder="1"/>
    <xf numFmtId="43" fontId="8" fillId="0" borderId="14" xfId="1" applyFont="1" applyFill="1" applyBorder="1"/>
    <xf numFmtId="0" fontId="4" fillId="4" borderId="7" xfId="0" applyNumberFormat="1" applyFont="1" applyFill="1" applyBorder="1" applyAlignment="1">
      <alignment horizontal="center"/>
    </xf>
    <xf numFmtId="0" fontId="4" fillId="4" borderId="7" xfId="0" applyFont="1" applyFill="1" applyBorder="1"/>
    <xf numFmtId="43" fontId="9" fillId="4" borderId="7" xfId="0" applyNumberFormat="1" applyFont="1" applyFill="1" applyBorder="1"/>
    <xf numFmtId="0" fontId="0" fillId="0" borderId="15" xfId="0" applyBorder="1"/>
    <xf numFmtId="0" fontId="0" fillId="0" borderId="0" xfId="0" applyBorder="1"/>
    <xf numFmtId="43" fontId="16" fillId="0" borderId="0" xfId="1" applyFont="1" applyBorder="1"/>
    <xf numFmtId="0" fontId="0" fillId="0" borderId="16" xfId="0" applyBorder="1"/>
    <xf numFmtId="0" fontId="2" fillId="5" borderId="15" xfId="0" applyFont="1" applyFill="1" applyBorder="1" applyAlignment="1">
      <alignment horizontal="center" vertical="center" wrapText="1"/>
    </xf>
    <xf numFmtId="0" fontId="2" fillId="5" borderId="0" xfId="0" applyFont="1" applyFill="1" applyBorder="1" applyAlignment="1">
      <alignment horizontal="right" vertical="center" wrapText="1"/>
    </xf>
    <xf numFmtId="0" fontId="2" fillId="5" borderId="0" xfId="0" applyFont="1" applyFill="1" applyBorder="1" applyAlignment="1">
      <alignment vertical="center" wrapText="1"/>
    </xf>
    <xf numFmtId="43" fontId="2" fillId="5" borderId="0" xfId="1" applyFont="1" applyFill="1" applyBorder="1" applyAlignment="1">
      <alignment vertical="center" wrapText="1"/>
    </xf>
    <xf numFmtId="0" fontId="19" fillId="5" borderId="0" xfId="0" applyNumberFormat="1" applyFont="1" applyFill="1" applyBorder="1"/>
    <xf numFmtId="43" fontId="19" fillId="5" borderId="1" xfId="0" applyNumberFormat="1" applyFont="1" applyFill="1" applyBorder="1"/>
    <xf numFmtId="0" fontId="19" fillId="0" borderId="0" xfId="0" applyFont="1"/>
    <xf numFmtId="0" fontId="0" fillId="5" borderId="0" xfId="0" applyFill="1"/>
    <xf numFmtId="43" fontId="6" fillId="5" borderId="0" xfId="1" applyFont="1" applyFill="1" applyBorder="1" applyAlignment="1">
      <alignment vertical="center" wrapText="1"/>
    </xf>
    <xf numFmtId="43" fontId="6" fillId="5" borderId="16" xfId="1" applyFont="1" applyFill="1" applyBorder="1" applyAlignment="1">
      <alignment vertical="center" wrapText="1"/>
    </xf>
    <xf numFmtId="0" fontId="4" fillId="5" borderId="0" xfId="0" applyFont="1" applyFill="1" applyBorder="1" applyAlignment="1">
      <alignment horizontal="right" vertical="center" wrapText="1"/>
    </xf>
    <xf numFmtId="0" fontId="17" fillId="5" borderId="0" xfId="0" applyFont="1" applyFill="1" applyAlignment="1">
      <alignment horizontal="center"/>
    </xf>
    <xf numFmtId="0" fontId="18" fillId="5" borderId="15" xfId="0" applyFont="1" applyFill="1" applyBorder="1" applyAlignment="1">
      <alignment horizontal="center"/>
    </xf>
    <xf numFmtId="0" fontId="18" fillId="5" borderId="0" xfId="0" applyFont="1" applyFill="1" applyBorder="1" applyAlignment="1">
      <alignment horizontal="center"/>
    </xf>
    <xf numFmtId="0" fontId="18" fillId="5" borderId="16" xfId="0" applyFont="1" applyFill="1" applyBorder="1" applyAlignment="1">
      <alignment horizontal="center"/>
    </xf>
    <xf numFmtId="0" fontId="13" fillId="0" borderId="2" xfId="0" applyFont="1" applyBorder="1" applyAlignment="1" applyProtection="1">
      <alignment horizontal="center"/>
      <protection locked="0"/>
    </xf>
    <xf numFmtId="0" fontId="13" fillId="0" borderId="0" xfId="0" applyFont="1" applyBorder="1" applyAlignment="1" applyProtection="1">
      <alignment horizontal="center"/>
      <protection locked="0"/>
    </xf>
    <xf numFmtId="0" fontId="13" fillId="0" borderId="9" xfId="0" applyFont="1" applyBorder="1" applyAlignment="1" applyProtection="1">
      <alignment horizontal="center"/>
      <protection locked="0"/>
    </xf>
    <xf numFmtId="0" fontId="14" fillId="0" borderId="2" xfId="0" applyFont="1" applyBorder="1" applyAlignment="1" applyProtection="1">
      <alignment horizontal="center"/>
      <protection locked="0"/>
    </xf>
    <xf numFmtId="0" fontId="14" fillId="0" borderId="0" xfId="0" applyFont="1" applyBorder="1" applyAlignment="1" applyProtection="1">
      <alignment horizontal="center"/>
      <protection locked="0"/>
    </xf>
    <xf numFmtId="0" fontId="14" fillId="0" borderId="9" xfId="0" applyFont="1" applyBorder="1" applyAlignment="1" applyProtection="1">
      <alignment horizontal="center"/>
      <protection locked="0"/>
    </xf>
    <xf numFmtId="0" fontId="15" fillId="0" borderId="2" xfId="0" applyFont="1" applyBorder="1" applyAlignment="1" applyProtection="1">
      <alignment horizontal="center"/>
      <protection locked="0"/>
    </xf>
    <xf numFmtId="0" fontId="15" fillId="0" borderId="0" xfId="0" applyFont="1" applyBorder="1" applyAlignment="1" applyProtection="1">
      <alignment horizontal="center"/>
      <protection locked="0"/>
    </xf>
    <xf numFmtId="0" fontId="15" fillId="0" borderId="9" xfId="0" applyFont="1" applyBorder="1" applyAlignment="1" applyProtection="1">
      <alignment horizontal="center"/>
      <protection locked="0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8" fillId="0" borderId="12" xfId="0" applyFont="1" applyBorder="1"/>
    <xf numFmtId="0" fontId="8" fillId="0" borderId="2" xfId="0" applyFont="1" applyBorder="1" applyAlignment="1" applyProtection="1">
      <alignment horizontal="center"/>
      <protection locked="0"/>
    </xf>
    <xf numFmtId="0" fontId="8" fillId="0" borderId="0" xfId="0" applyFont="1" applyBorder="1" applyAlignment="1" applyProtection="1">
      <alignment horizontal="center"/>
      <protection locked="0"/>
    </xf>
    <xf numFmtId="0" fontId="8" fillId="0" borderId="9" xfId="0" applyFont="1" applyBorder="1" applyAlignment="1" applyProtection="1">
      <alignment horizontal="center"/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colors>
    <mruColors>
      <color rgb="FFCCFF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85726</xdr:rowOff>
    </xdr:from>
    <xdr:to>
      <xdr:col>1</xdr:col>
      <xdr:colOff>1019175</xdr:colOff>
      <xdr:row>7</xdr:row>
      <xdr:rowOff>38101</xdr:rowOff>
    </xdr:to>
    <xdr:pic>
      <xdr:nvPicPr>
        <xdr:cNvPr id="2" name="Picture 3" descr="C:\Users\fr.cardoza.SOLIDARIDAD\Pictures\VICE.bmp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5726"/>
          <a:ext cx="2228850" cy="108585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47625</xdr:colOff>
      <xdr:row>0</xdr:row>
      <xdr:rowOff>28576</xdr:rowOff>
    </xdr:from>
    <xdr:to>
      <xdr:col>5</xdr:col>
      <xdr:colOff>1030288</xdr:colOff>
      <xdr:row>7</xdr:row>
      <xdr:rowOff>53795</xdr:rowOff>
    </xdr:to>
    <xdr:pic>
      <xdr:nvPicPr>
        <xdr:cNvPr id="3" name="Picture 2" descr="C:\Users\fr.cardoza.SOLIDARIDAD\Pictures\untitled.bmp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334125" y="28576"/>
          <a:ext cx="2106613" cy="1158694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6"/>
  </sheetPr>
  <dimension ref="A7:K222"/>
  <sheetViews>
    <sheetView tabSelected="1" view="pageBreakPreview" zoomScaleSheetLayoutView="100" workbookViewId="0">
      <selection activeCell="A10" sqref="A10:F10"/>
    </sheetView>
  </sheetViews>
  <sheetFormatPr baseColWidth="10" defaultRowHeight="12.75" x14ac:dyDescent="0.2"/>
  <cols>
    <col min="1" max="1" width="18.140625" customWidth="1"/>
    <col min="2" max="2" width="69.140625" bestFit="1" customWidth="1"/>
    <col min="3" max="3" width="17.42578125" customWidth="1"/>
    <col min="4" max="4" width="17.42578125" bestFit="1" customWidth="1"/>
    <col min="5" max="5" width="16.85546875" bestFit="1" customWidth="1"/>
    <col min="6" max="6" width="18.5703125" bestFit="1" customWidth="1"/>
    <col min="7" max="7" width="14.85546875" hidden="1" customWidth="1"/>
    <col min="8" max="8" width="18" hidden="1" customWidth="1"/>
  </cols>
  <sheetData>
    <row r="7" spans="1:9" x14ac:dyDescent="0.2">
      <c r="A7" s="40"/>
      <c r="B7" s="40"/>
      <c r="C7" s="40"/>
      <c r="D7" s="40"/>
      <c r="E7" s="40"/>
      <c r="F7" s="40"/>
    </row>
    <row r="8" spans="1:9" ht="25.5" x14ac:dyDescent="0.35">
      <c r="A8" s="58" t="s">
        <v>35</v>
      </c>
      <c r="B8" s="59"/>
      <c r="C8" s="59"/>
      <c r="D8" s="59"/>
      <c r="E8" s="59"/>
      <c r="F8" s="60"/>
    </row>
    <row r="9" spans="1:9" ht="23.25" x14ac:dyDescent="0.35">
      <c r="A9" s="61" t="s">
        <v>36</v>
      </c>
      <c r="B9" s="62"/>
      <c r="C9" s="62"/>
      <c r="D9" s="62"/>
      <c r="E9" s="62"/>
      <c r="F9" s="63"/>
    </row>
    <row r="10" spans="1:9" ht="23.25" x14ac:dyDescent="0.35">
      <c r="A10" s="61" t="s">
        <v>212</v>
      </c>
      <c r="B10" s="62"/>
      <c r="C10" s="62"/>
      <c r="D10" s="62"/>
      <c r="E10" s="62"/>
      <c r="F10" s="63"/>
    </row>
    <row r="11" spans="1:9" ht="20.25" x14ac:dyDescent="0.3">
      <c r="A11" s="64" t="s">
        <v>245</v>
      </c>
      <c r="B11" s="65"/>
      <c r="C11" s="65"/>
      <c r="D11" s="65"/>
      <c r="E11" s="65"/>
      <c r="F11" s="66"/>
    </row>
    <row r="12" spans="1:9" x14ac:dyDescent="0.2">
      <c r="A12" s="39"/>
      <c r="B12" s="40"/>
      <c r="C12" s="40"/>
      <c r="D12" s="40"/>
      <c r="E12" s="41"/>
      <c r="F12" s="42"/>
    </row>
    <row r="13" spans="1:9" ht="20.25" x14ac:dyDescent="0.3">
      <c r="A13" s="54" t="s">
        <v>324</v>
      </c>
      <c r="B13" s="54"/>
      <c r="C13" s="54"/>
      <c r="D13" s="54"/>
      <c r="E13" s="54"/>
      <c r="F13" s="54"/>
      <c r="G13" s="54"/>
    </row>
    <row r="14" spans="1:9" ht="31.5" x14ac:dyDescent="0.5">
      <c r="A14" s="55" t="s">
        <v>327</v>
      </c>
      <c r="B14" s="56"/>
      <c r="C14" s="56"/>
      <c r="D14" s="56"/>
      <c r="E14" s="56"/>
      <c r="F14" s="57"/>
      <c r="H14" s="4" t="s">
        <v>213</v>
      </c>
      <c r="I14" s="31"/>
    </row>
    <row r="15" spans="1:9" ht="18" x14ac:dyDescent="0.2">
      <c r="A15" s="43"/>
      <c r="B15" s="50"/>
      <c r="C15" s="45"/>
      <c r="D15" s="45"/>
      <c r="E15" s="51"/>
      <c r="F15" s="51"/>
      <c r="G15" s="52"/>
      <c r="H15" s="3">
        <f>+C20+D20+E20</f>
        <v>46093528.259999998</v>
      </c>
      <c r="I15" s="30"/>
    </row>
    <row r="16" spans="1:9" x14ac:dyDescent="0.2">
      <c r="A16" s="43"/>
      <c r="B16" s="44" t="s">
        <v>325</v>
      </c>
      <c r="C16" s="46">
        <v>453456779.69</v>
      </c>
      <c r="D16" s="46">
        <v>766797895.19000006</v>
      </c>
      <c r="E16" s="46">
        <v>219795298.69999999</v>
      </c>
      <c r="F16" s="46">
        <f>+C16+D16+E16</f>
        <v>1440049973.5800002</v>
      </c>
      <c r="H16" s="3">
        <f>+C21+D21+E21</f>
        <v>38843065.219999999</v>
      </c>
      <c r="I16" s="30"/>
    </row>
    <row r="17" spans="1:9" ht="13.5" thickBot="1" x14ac:dyDescent="0.25">
      <c r="A17" s="71"/>
      <c r="B17" s="72"/>
      <c r="C17" s="72"/>
      <c r="D17" s="72"/>
      <c r="E17" s="72"/>
      <c r="F17" s="73"/>
      <c r="H17" s="3">
        <f t="shared" ref="H17:H80" si="0">+C27+D27+E27</f>
        <v>0</v>
      </c>
      <c r="I17" s="30"/>
    </row>
    <row r="18" spans="1:9" ht="14.25" thickTop="1" thickBot="1" x14ac:dyDescent="0.25">
      <c r="A18" s="67" t="s">
        <v>37</v>
      </c>
      <c r="B18" s="69" t="s">
        <v>0</v>
      </c>
      <c r="C18" s="12"/>
      <c r="D18" s="12"/>
      <c r="E18" s="12"/>
      <c r="F18" s="13"/>
      <c r="H18" s="3"/>
      <c r="I18" s="30"/>
    </row>
    <row r="19" spans="1:9" ht="13.5" thickBot="1" x14ac:dyDescent="0.25">
      <c r="A19" s="68"/>
      <c r="B19" s="70"/>
      <c r="C19" s="32" t="s">
        <v>228</v>
      </c>
      <c r="D19" s="32" t="s">
        <v>229</v>
      </c>
      <c r="E19" s="32" t="s">
        <v>230</v>
      </c>
      <c r="F19" s="32" t="s">
        <v>231</v>
      </c>
      <c r="H19" s="3">
        <f t="shared" si="0"/>
        <v>0</v>
      </c>
      <c r="I19" s="30"/>
    </row>
    <row r="20" spans="1:9" ht="16.5" thickBot="1" x14ac:dyDescent="0.3">
      <c r="A20" s="36">
        <v>2.1</v>
      </c>
      <c r="B20" s="37" t="s">
        <v>1</v>
      </c>
      <c r="C20" s="38">
        <f>+C21+C24+C29+C32+C36+C46</f>
        <v>22814676.409999996</v>
      </c>
      <c r="D20" s="38">
        <f>+D21+D24+D29+D32+D36+D43+D46</f>
        <v>21296913.810000002</v>
      </c>
      <c r="E20" s="38">
        <f>+E21+E24+E29+E32+E36+E46</f>
        <v>1981938.04</v>
      </c>
      <c r="F20" s="38">
        <f>SUM(C20:E20)</f>
        <v>46093528.259999998</v>
      </c>
      <c r="H20" s="3">
        <f t="shared" si="0"/>
        <v>0</v>
      </c>
      <c r="I20" s="30"/>
    </row>
    <row r="21" spans="1:9" ht="16.5" x14ac:dyDescent="0.3">
      <c r="A21" s="14" t="s">
        <v>38</v>
      </c>
      <c r="B21" s="10" t="s">
        <v>276</v>
      </c>
      <c r="C21" s="26">
        <f>C22+C23</f>
        <v>19367482.899999999</v>
      </c>
      <c r="D21" s="26">
        <f>D22+D23</f>
        <v>17493644.280000001</v>
      </c>
      <c r="E21" s="26">
        <f t="shared" ref="E21" si="1">E22+E23</f>
        <v>1981938.04</v>
      </c>
      <c r="F21" s="26">
        <f>F22+F23</f>
        <v>38843065.219999999</v>
      </c>
      <c r="H21" s="3">
        <f t="shared" si="0"/>
        <v>0</v>
      </c>
      <c r="I21" s="30"/>
    </row>
    <row r="22" spans="1:9" x14ac:dyDescent="0.2">
      <c r="A22" s="5" t="s">
        <v>50</v>
      </c>
      <c r="B22" s="6" t="s">
        <v>2</v>
      </c>
      <c r="C22" s="16">
        <v>19367482.899999999</v>
      </c>
      <c r="D22" s="16">
        <v>17493644.280000001</v>
      </c>
      <c r="E22" s="16">
        <v>1981938.04</v>
      </c>
      <c r="F22" s="16">
        <f>+C22+D22+E22</f>
        <v>38843065.219999999</v>
      </c>
      <c r="H22" s="3">
        <f t="shared" si="0"/>
        <v>1101913.8500000001</v>
      </c>
      <c r="I22" s="30"/>
    </row>
    <row r="23" spans="1:9" x14ac:dyDescent="0.2">
      <c r="A23" s="17" t="s">
        <v>266</v>
      </c>
      <c r="B23" s="6" t="s">
        <v>277</v>
      </c>
      <c r="C23" s="16"/>
      <c r="D23" s="16"/>
      <c r="E23" s="16"/>
      <c r="F23" s="16">
        <f t="shared" ref="F23:F89" si="2">+C23+D23+E23</f>
        <v>0</v>
      </c>
      <c r="H23" s="3">
        <f t="shared" si="0"/>
        <v>961978</v>
      </c>
      <c r="I23" s="30"/>
    </row>
    <row r="24" spans="1:9" ht="16.5" x14ac:dyDescent="0.3">
      <c r="A24" s="18" t="s">
        <v>39</v>
      </c>
      <c r="B24" s="2" t="s">
        <v>278</v>
      </c>
      <c r="C24" s="19">
        <f>SUM(C25:C27)</f>
        <v>83800</v>
      </c>
      <c r="D24" s="19">
        <f>SUM(D25:D27)</f>
        <v>774000</v>
      </c>
      <c r="E24" s="19">
        <f>SUM(E25:E27)</f>
        <v>0</v>
      </c>
      <c r="F24" s="19">
        <f>SUM(C24:E24)</f>
        <v>857800</v>
      </c>
      <c r="H24" s="3">
        <f t="shared" si="0"/>
        <v>139935.85</v>
      </c>
      <c r="I24" s="30"/>
    </row>
    <row r="25" spans="1:9" x14ac:dyDescent="0.2">
      <c r="A25" s="5" t="s">
        <v>47</v>
      </c>
      <c r="B25" s="6" t="s">
        <v>40</v>
      </c>
      <c r="C25" s="16">
        <v>83800</v>
      </c>
      <c r="D25" s="16">
        <v>774000</v>
      </c>
      <c r="E25" s="16"/>
      <c r="F25" s="16">
        <f t="shared" si="2"/>
        <v>857800</v>
      </c>
      <c r="H25" s="3">
        <f t="shared" si="0"/>
        <v>0</v>
      </c>
      <c r="I25" s="30"/>
    </row>
    <row r="26" spans="1:9" x14ac:dyDescent="0.2">
      <c r="A26" s="5" t="s">
        <v>48</v>
      </c>
      <c r="B26" s="6" t="s">
        <v>41</v>
      </c>
      <c r="C26" s="16"/>
      <c r="D26" s="16"/>
      <c r="E26" s="16"/>
      <c r="F26" s="16">
        <f t="shared" si="2"/>
        <v>0</v>
      </c>
      <c r="H26" s="3">
        <f t="shared" si="0"/>
        <v>124217.26</v>
      </c>
      <c r="I26" s="30"/>
    </row>
    <row r="27" spans="1:9" x14ac:dyDescent="0.2">
      <c r="A27" s="5" t="s">
        <v>49</v>
      </c>
      <c r="B27" s="6" t="s">
        <v>42</v>
      </c>
      <c r="C27" s="16"/>
      <c r="D27" s="16"/>
      <c r="E27" s="16"/>
      <c r="F27" s="16">
        <f t="shared" si="2"/>
        <v>0</v>
      </c>
      <c r="H27" s="3">
        <f t="shared" si="0"/>
        <v>82717.259999999995</v>
      </c>
      <c r="I27" s="30"/>
    </row>
    <row r="28" spans="1:9" x14ac:dyDescent="0.2">
      <c r="A28" s="5"/>
      <c r="B28" s="6"/>
      <c r="C28" s="16"/>
      <c r="D28" s="16"/>
      <c r="E28" s="16"/>
      <c r="F28" s="16"/>
      <c r="H28" s="3">
        <f t="shared" si="0"/>
        <v>0</v>
      </c>
      <c r="I28" s="30"/>
    </row>
    <row r="29" spans="1:9" ht="16.5" x14ac:dyDescent="0.3">
      <c r="A29" s="18" t="s">
        <v>43</v>
      </c>
      <c r="B29" s="2" t="s">
        <v>279</v>
      </c>
      <c r="C29" s="19">
        <f>SUM(C30:C31)</f>
        <v>0</v>
      </c>
      <c r="D29" s="19">
        <f t="shared" ref="D29:F29" si="3">SUM(D30:D31)</f>
        <v>0</v>
      </c>
      <c r="E29" s="19">
        <f t="shared" si="3"/>
        <v>0</v>
      </c>
      <c r="F29" s="19">
        <f t="shared" si="3"/>
        <v>0</v>
      </c>
      <c r="H29" s="3">
        <f t="shared" si="0"/>
        <v>41500</v>
      </c>
      <c r="I29" s="30"/>
    </row>
    <row r="30" spans="1:9" x14ac:dyDescent="0.2">
      <c r="A30" s="5" t="s">
        <v>44</v>
      </c>
      <c r="B30" s="6" t="s">
        <v>45</v>
      </c>
      <c r="C30" s="16"/>
      <c r="D30" s="16"/>
      <c r="E30" s="16"/>
      <c r="F30" s="16">
        <f t="shared" si="2"/>
        <v>0</v>
      </c>
      <c r="H30" s="3">
        <f t="shared" si="0"/>
        <v>0</v>
      </c>
      <c r="I30" s="30"/>
    </row>
    <row r="31" spans="1:9" x14ac:dyDescent="0.2">
      <c r="A31" s="5"/>
      <c r="B31" s="6"/>
      <c r="C31" s="16"/>
      <c r="D31" s="16"/>
      <c r="E31" s="16"/>
      <c r="F31" s="16">
        <f t="shared" si="2"/>
        <v>0</v>
      </c>
      <c r="H31" s="3">
        <f t="shared" si="0"/>
        <v>0</v>
      </c>
      <c r="I31" s="30"/>
    </row>
    <row r="32" spans="1:9" ht="16.5" x14ac:dyDescent="0.3">
      <c r="A32" s="18" t="s">
        <v>46</v>
      </c>
      <c r="B32" s="2" t="s">
        <v>280</v>
      </c>
      <c r="C32" s="19">
        <f>SUM(C33:C35)</f>
        <v>380990</v>
      </c>
      <c r="D32" s="19">
        <f>SUM(D33:D35)</f>
        <v>720923.85</v>
      </c>
      <c r="E32" s="19">
        <f t="shared" ref="E32:F32" si="4">SUM(E33:E35)</f>
        <v>0</v>
      </c>
      <c r="F32" s="19">
        <f t="shared" si="4"/>
        <v>1101913.8500000001</v>
      </c>
      <c r="H32" s="3">
        <f t="shared" si="0"/>
        <v>0</v>
      </c>
      <c r="I32" s="30"/>
    </row>
    <row r="33" spans="1:9" x14ac:dyDescent="0.2">
      <c r="A33" s="5" t="s">
        <v>51</v>
      </c>
      <c r="B33" s="6" t="s">
        <v>52</v>
      </c>
      <c r="C33" s="16">
        <v>380990</v>
      </c>
      <c r="D33" s="16">
        <v>580988</v>
      </c>
      <c r="E33" s="16"/>
      <c r="F33" s="16">
        <f t="shared" si="2"/>
        <v>961978</v>
      </c>
      <c r="H33" s="3"/>
      <c r="I33" s="30"/>
    </row>
    <row r="34" spans="1:9" x14ac:dyDescent="0.2">
      <c r="A34" s="5" t="s">
        <v>53</v>
      </c>
      <c r="B34" s="6" t="s">
        <v>54</v>
      </c>
      <c r="C34" s="16"/>
      <c r="D34" s="16">
        <v>139935.85</v>
      </c>
      <c r="E34" s="16"/>
      <c r="F34" s="16">
        <f t="shared" si="2"/>
        <v>139935.85</v>
      </c>
      <c r="H34" s="3"/>
      <c r="I34" s="30"/>
    </row>
    <row r="35" spans="1:9" x14ac:dyDescent="0.2">
      <c r="A35" s="17"/>
      <c r="B35" s="6"/>
      <c r="C35" s="16"/>
      <c r="D35" s="16"/>
      <c r="E35" s="16"/>
      <c r="F35" s="16">
        <f t="shared" si="2"/>
        <v>0</v>
      </c>
      <c r="H35" s="3"/>
      <c r="I35" s="30"/>
    </row>
    <row r="36" spans="1:9" ht="16.5" x14ac:dyDescent="0.3">
      <c r="A36" s="18" t="s">
        <v>55</v>
      </c>
      <c r="B36" s="2" t="s">
        <v>56</v>
      </c>
      <c r="C36" s="19">
        <f t="shared" ref="C36" si="5">SUM(C37:C42)</f>
        <v>41500</v>
      </c>
      <c r="D36" s="19">
        <f>SUM(D37:D42)</f>
        <v>82717.259999999995</v>
      </c>
      <c r="E36" s="19">
        <f>SUM(E37:E42)</f>
        <v>0</v>
      </c>
      <c r="F36" s="19">
        <f>SUM(C36:E36)</f>
        <v>124217.26</v>
      </c>
      <c r="H36" s="3">
        <f t="shared" si="0"/>
        <v>2940903.51</v>
      </c>
      <c r="I36" s="30"/>
    </row>
    <row r="37" spans="1:9" x14ac:dyDescent="0.2">
      <c r="A37" s="5" t="s">
        <v>57</v>
      </c>
      <c r="B37" s="6" t="s">
        <v>59</v>
      </c>
      <c r="C37" s="16"/>
      <c r="D37" s="16">
        <v>82717.259999999995</v>
      </c>
      <c r="E37" s="16"/>
      <c r="F37" s="16">
        <f t="shared" si="2"/>
        <v>82717.259999999995</v>
      </c>
      <c r="H37" s="3">
        <f t="shared" si="0"/>
        <v>1365479.51</v>
      </c>
      <c r="I37" s="30"/>
    </row>
    <row r="38" spans="1:9" x14ac:dyDescent="0.2">
      <c r="A38" s="5" t="s">
        <v>58</v>
      </c>
      <c r="B38" s="6" t="s">
        <v>60</v>
      </c>
      <c r="C38" s="16"/>
      <c r="D38" s="16"/>
      <c r="E38" s="16"/>
      <c r="F38" s="16">
        <f t="shared" si="2"/>
        <v>0</v>
      </c>
      <c r="H38" s="3">
        <f t="shared" si="0"/>
        <v>1373797</v>
      </c>
      <c r="I38" s="30"/>
    </row>
    <row r="39" spans="1:9" x14ac:dyDescent="0.2">
      <c r="A39" s="5" t="s">
        <v>63</v>
      </c>
      <c r="B39" s="6" t="s">
        <v>64</v>
      </c>
      <c r="C39" s="16">
        <v>41500</v>
      </c>
      <c r="D39" s="16"/>
      <c r="E39" s="16"/>
      <c r="F39" s="16">
        <f t="shared" si="2"/>
        <v>41500</v>
      </c>
      <c r="H39" s="3">
        <f t="shared" si="0"/>
        <v>201627</v>
      </c>
      <c r="I39" s="30"/>
    </row>
    <row r="40" spans="1:9" x14ac:dyDescent="0.2">
      <c r="A40" s="5" t="s">
        <v>206</v>
      </c>
      <c r="B40" s="6" t="s">
        <v>207</v>
      </c>
      <c r="C40" s="16"/>
      <c r="D40" s="16"/>
      <c r="E40" s="16"/>
      <c r="F40" s="16">
        <f t="shared" si="2"/>
        <v>0</v>
      </c>
      <c r="H40" s="3">
        <f t="shared" si="0"/>
        <v>0</v>
      </c>
      <c r="I40" s="30"/>
    </row>
    <row r="41" spans="1:9" x14ac:dyDescent="0.2">
      <c r="A41" s="5" t="s">
        <v>61</v>
      </c>
      <c r="B41" s="6" t="s">
        <v>62</v>
      </c>
      <c r="C41" s="16"/>
      <c r="D41" s="16"/>
      <c r="E41" s="16"/>
      <c r="F41" s="16">
        <f t="shared" si="2"/>
        <v>0</v>
      </c>
      <c r="H41" s="3">
        <f t="shared" si="0"/>
        <v>53625131.880000003</v>
      </c>
      <c r="I41" s="30"/>
    </row>
    <row r="42" spans="1:9" x14ac:dyDescent="0.2">
      <c r="A42" s="17"/>
      <c r="B42" s="6"/>
      <c r="C42" s="16"/>
      <c r="D42" s="16"/>
      <c r="E42" s="16"/>
      <c r="F42" s="16">
        <f t="shared" si="2"/>
        <v>0</v>
      </c>
      <c r="H42" s="3">
        <f t="shared" si="0"/>
        <v>7484147.04</v>
      </c>
      <c r="I42" s="30"/>
    </row>
    <row r="43" spans="1:9" ht="16.5" x14ac:dyDescent="0.3">
      <c r="A43" s="18" t="s">
        <v>247</v>
      </c>
      <c r="B43" s="2" t="s">
        <v>246</v>
      </c>
      <c r="C43" s="19">
        <f>SUM(C44:C44)</f>
        <v>0</v>
      </c>
      <c r="D43" s="19">
        <f>SUM(D44:D44)</f>
        <v>2225628.42</v>
      </c>
      <c r="E43" s="19">
        <f>SUM(E44:E44)</f>
        <v>0</v>
      </c>
      <c r="F43" s="19">
        <f>SUM(C43:E43)</f>
        <v>2225628.42</v>
      </c>
      <c r="H43" s="3"/>
      <c r="I43" s="30"/>
    </row>
    <row r="44" spans="1:9" x14ac:dyDescent="0.2">
      <c r="A44" s="5" t="s">
        <v>248</v>
      </c>
      <c r="B44" s="6" t="s">
        <v>281</v>
      </c>
      <c r="C44" s="16"/>
      <c r="D44" s="16">
        <v>2225628.42</v>
      </c>
      <c r="E44" s="16"/>
      <c r="F44" s="16">
        <f t="shared" ref="F44" si="6">+C44+D44+E44</f>
        <v>2225628.42</v>
      </c>
      <c r="H44" s="3"/>
      <c r="I44" s="30"/>
    </row>
    <row r="45" spans="1:9" x14ac:dyDescent="0.2">
      <c r="A45" s="17"/>
      <c r="B45" s="6"/>
      <c r="C45" s="16"/>
      <c r="D45" s="16"/>
      <c r="E45" s="16"/>
      <c r="F45" s="16"/>
      <c r="H45" s="3">
        <f t="shared" si="0"/>
        <v>5800456.5200000005</v>
      </c>
      <c r="I45" s="30"/>
    </row>
    <row r="46" spans="1:9" ht="16.5" x14ac:dyDescent="0.3">
      <c r="A46" s="18" t="s">
        <v>65</v>
      </c>
      <c r="B46" s="2" t="s">
        <v>70</v>
      </c>
      <c r="C46" s="19">
        <f>SUM(C47:C50)</f>
        <v>2940903.51</v>
      </c>
      <c r="D46" s="19">
        <f>+D47+D48+D49</f>
        <v>0</v>
      </c>
      <c r="E46" s="19">
        <f>SUM(E47:E50)</f>
        <v>0</v>
      </c>
      <c r="F46" s="19">
        <f>SUM(C46:E46)</f>
        <v>2940903.51</v>
      </c>
      <c r="H46" s="3">
        <f t="shared" si="0"/>
        <v>0</v>
      </c>
      <c r="I46" s="30"/>
    </row>
    <row r="47" spans="1:9" x14ac:dyDescent="0.2">
      <c r="A47" s="17" t="s">
        <v>66</v>
      </c>
      <c r="B47" s="6" t="s">
        <v>67</v>
      </c>
      <c r="C47" s="16">
        <v>1365479.51</v>
      </c>
      <c r="D47" s="16"/>
      <c r="E47" s="16"/>
      <c r="F47" s="16">
        <f t="shared" si="2"/>
        <v>1365479.51</v>
      </c>
      <c r="H47" s="3">
        <f t="shared" si="0"/>
        <v>32447.279999999999</v>
      </c>
      <c r="I47" s="30"/>
    </row>
    <row r="48" spans="1:9" x14ac:dyDescent="0.2">
      <c r="A48" s="17" t="s">
        <v>68</v>
      </c>
      <c r="B48" s="6" t="s">
        <v>3</v>
      </c>
      <c r="C48" s="16">
        <v>1373797</v>
      </c>
      <c r="D48" s="16"/>
      <c r="E48" s="16"/>
      <c r="F48" s="16">
        <f t="shared" si="2"/>
        <v>1373797</v>
      </c>
      <c r="H48" s="3">
        <f t="shared" si="0"/>
        <v>1618514.2400000002</v>
      </c>
      <c r="I48" s="30"/>
    </row>
    <row r="49" spans="1:9" x14ac:dyDescent="0.2">
      <c r="A49" s="17" t="s">
        <v>69</v>
      </c>
      <c r="B49" s="6" t="s">
        <v>4</v>
      </c>
      <c r="C49" s="16">
        <v>201627</v>
      </c>
      <c r="D49" s="16"/>
      <c r="E49" s="16"/>
      <c r="F49" s="16">
        <f t="shared" si="2"/>
        <v>201627</v>
      </c>
      <c r="H49" s="3">
        <f t="shared" si="0"/>
        <v>22889</v>
      </c>
      <c r="I49" s="30"/>
    </row>
    <row r="50" spans="1:9" ht="13.5" thickBot="1" x14ac:dyDescent="0.25">
      <c r="A50" s="20"/>
      <c r="B50" s="8"/>
      <c r="C50" s="21"/>
      <c r="D50" s="21"/>
      <c r="E50" s="21"/>
      <c r="F50" s="21">
        <f t="shared" si="2"/>
        <v>0</v>
      </c>
      <c r="H50" s="3">
        <f t="shared" si="0"/>
        <v>9840</v>
      </c>
      <c r="I50" s="30"/>
    </row>
    <row r="51" spans="1:9" ht="16.5" thickBot="1" x14ac:dyDescent="0.3">
      <c r="A51" s="36">
        <v>2.2000000000000002</v>
      </c>
      <c r="B51" s="37" t="s">
        <v>5</v>
      </c>
      <c r="C51" s="38">
        <f>+C52+C62+C66+C69+C74+C81+C86+C90+C100</f>
        <v>17376556.789999999</v>
      </c>
      <c r="D51" s="38">
        <f>+D52+D62+D66+D69+D74+D81+D86+D90+D100</f>
        <v>32232468.77</v>
      </c>
      <c r="E51" s="38">
        <f>+E52+E62+E66+E69+E74+E81+E86+E90+E100</f>
        <v>4016106.3200000003</v>
      </c>
      <c r="F51" s="38">
        <f>SUM(C51:E51)</f>
        <v>53625131.880000003</v>
      </c>
      <c r="H51" s="3">
        <f t="shared" si="0"/>
        <v>0</v>
      </c>
      <c r="I51" s="30"/>
    </row>
    <row r="52" spans="1:9" ht="16.5" x14ac:dyDescent="0.3">
      <c r="A52" s="14" t="s">
        <v>71</v>
      </c>
      <c r="B52" s="10" t="s">
        <v>72</v>
      </c>
      <c r="C52" s="15">
        <f>SUM(C55:C60)</f>
        <v>6230281.3700000001</v>
      </c>
      <c r="D52" s="15">
        <f>SUM(D53:D61)</f>
        <v>406812.79</v>
      </c>
      <c r="E52" s="15">
        <f t="shared" ref="E52" si="7">SUM(E55:E61)</f>
        <v>847052.88000000012</v>
      </c>
      <c r="F52" s="15">
        <f>SUM(C52:E52)</f>
        <v>7484147.04</v>
      </c>
      <c r="H52" s="3">
        <f t="shared" si="0"/>
        <v>1885147.4</v>
      </c>
      <c r="I52" s="30"/>
    </row>
    <row r="53" spans="1:9" ht="16.5" x14ac:dyDescent="0.3">
      <c r="A53" s="33" t="s">
        <v>267</v>
      </c>
      <c r="B53" s="34" t="s">
        <v>282</v>
      </c>
      <c r="C53" s="35"/>
      <c r="D53" s="35"/>
      <c r="E53" s="35"/>
      <c r="F53" s="16">
        <f>+C53+D53+E53</f>
        <v>0</v>
      </c>
      <c r="H53" s="3">
        <f t="shared" si="0"/>
        <v>1135181.52</v>
      </c>
      <c r="I53" s="30"/>
    </row>
    <row r="54" spans="1:9" ht="16.5" x14ac:dyDescent="0.3">
      <c r="A54" s="33" t="s">
        <v>268</v>
      </c>
      <c r="B54" s="34" t="s">
        <v>283</v>
      </c>
      <c r="C54" s="35"/>
      <c r="D54" s="35">
        <v>0</v>
      </c>
      <c r="E54" s="35"/>
      <c r="F54" s="16">
        <f>+C54+D54+E54</f>
        <v>0</v>
      </c>
      <c r="H54" s="3">
        <f t="shared" si="0"/>
        <v>749965.88</v>
      </c>
      <c r="I54" s="30"/>
    </row>
    <row r="55" spans="1:9" x14ac:dyDescent="0.2">
      <c r="A55" s="17" t="s">
        <v>73</v>
      </c>
      <c r="B55" s="6" t="s">
        <v>284</v>
      </c>
      <c r="C55" s="16">
        <v>5795620.3700000001</v>
      </c>
      <c r="D55" s="16"/>
      <c r="E55" s="16">
        <v>4836.1499999999996</v>
      </c>
      <c r="F55" s="16">
        <f>+C55+D55+E55</f>
        <v>5800456.5200000005</v>
      </c>
      <c r="H55" s="3">
        <f t="shared" si="0"/>
        <v>0</v>
      </c>
      <c r="I55" s="30"/>
    </row>
    <row r="56" spans="1:9" x14ac:dyDescent="0.2">
      <c r="A56" s="17" t="s">
        <v>74</v>
      </c>
      <c r="B56" s="6" t="s">
        <v>77</v>
      </c>
      <c r="C56" s="16"/>
      <c r="D56" s="16"/>
      <c r="E56" s="16"/>
      <c r="F56" s="16">
        <f t="shared" si="2"/>
        <v>0</v>
      </c>
      <c r="H56" s="3">
        <f t="shared" si="0"/>
        <v>2972976.89</v>
      </c>
      <c r="I56" s="30"/>
    </row>
    <row r="57" spans="1:9" x14ac:dyDescent="0.2">
      <c r="A57" s="17" t="s">
        <v>75</v>
      </c>
      <c r="B57" s="6" t="s">
        <v>285</v>
      </c>
      <c r="C57" s="22">
        <v>0</v>
      </c>
      <c r="D57" s="16"/>
      <c r="E57" s="16">
        <f>4400+28047.28</f>
        <v>32447.279999999999</v>
      </c>
      <c r="F57" s="16">
        <f t="shared" si="2"/>
        <v>32447.279999999999</v>
      </c>
      <c r="H57" s="3">
        <f t="shared" si="0"/>
        <v>2972976.89</v>
      </c>
      <c r="I57" s="30"/>
    </row>
    <row r="58" spans="1:9" x14ac:dyDescent="0.2">
      <c r="A58" s="17" t="s">
        <v>76</v>
      </c>
      <c r="B58" s="6" t="s">
        <v>78</v>
      </c>
      <c r="C58" s="16">
        <v>434661</v>
      </c>
      <c r="D58" s="16">
        <v>382083.79</v>
      </c>
      <c r="E58" s="16">
        <f>36389.46+326345.96+439034.03</f>
        <v>801769.45000000007</v>
      </c>
      <c r="F58" s="16">
        <f t="shared" si="2"/>
        <v>1618514.2400000002</v>
      </c>
      <c r="H58" s="3">
        <f t="shared" si="0"/>
        <v>0</v>
      </c>
      <c r="I58" s="30"/>
    </row>
    <row r="59" spans="1:9" x14ac:dyDescent="0.2">
      <c r="A59" s="17" t="s">
        <v>214</v>
      </c>
      <c r="B59" s="6" t="s">
        <v>203</v>
      </c>
      <c r="C59" s="16"/>
      <c r="D59" s="16">
        <v>14889</v>
      </c>
      <c r="E59" s="16">
        <v>8000</v>
      </c>
      <c r="F59" s="16">
        <f t="shared" si="2"/>
        <v>22889</v>
      </c>
      <c r="H59" s="3">
        <f t="shared" si="0"/>
        <v>10933023.01</v>
      </c>
      <c r="I59" s="30"/>
    </row>
    <row r="60" spans="1:9" x14ac:dyDescent="0.2">
      <c r="A60" s="17" t="s">
        <v>215</v>
      </c>
      <c r="B60" s="6" t="s">
        <v>204</v>
      </c>
      <c r="C60" s="16"/>
      <c r="D60" s="16">
        <v>9840</v>
      </c>
      <c r="E60" s="16"/>
      <c r="F60" s="16">
        <f t="shared" si="2"/>
        <v>9840</v>
      </c>
      <c r="H60" s="3">
        <f t="shared" si="0"/>
        <v>10243150</v>
      </c>
      <c r="I60" s="30"/>
    </row>
    <row r="61" spans="1:9" x14ac:dyDescent="0.2">
      <c r="A61" s="17"/>
      <c r="B61" s="6"/>
      <c r="C61" s="16"/>
      <c r="D61" s="16"/>
      <c r="E61" s="16"/>
      <c r="F61" s="16">
        <f t="shared" si="2"/>
        <v>0</v>
      </c>
      <c r="H61" s="3">
        <f t="shared" si="0"/>
        <v>646300</v>
      </c>
      <c r="I61" s="30"/>
    </row>
    <row r="62" spans="1:9" ht="16.5" x14ac:dyDescent="0.3">
      <c r="A62" s="18" t="s">
        <v>79</v>
      </c>
      <c r="B62" s="2" t="s">
        <v>6</v>
      </c>
      <c r="C62" s="19">
        <f>SUM(C63:C65)</f>
        <v>0</v>
      </c>
      <c r="D62" s="19">
        <f t="shared" ref="D62:E62" si="8">SUM(D63:D65)</f>
        <v>1868583.4</v>
      </c>
      <c r="E62" s="19">
        <f t="shared" si="8"/>
        <v>16564</v>
      </c>
      <c r="F62" s="19">
        <f>SUM(C62:E62)</f>
        <v>1885147.4</v>
      </c>
      <c r="H62" s="3">
        <f t="shared" si="0"/>
        <v>43573.009999999995</v>
      </c>
      <c r="I62" s="30"/>
    </row>
    <row r="63" spans="1:9" x14ac:dyDescent="0.2">
      <c r="A63" s="7" t="s">
        <v>82</v>
      </c>
      <c r="B63" s="6" t="s">
        <v>80</v>
      </c>
      <c r="C63" s="16"/>
      <c r="D63" s="16">
        <v>1133347.52</v>
      </c>
      <c r="E63" s="16">
        <v>1834</v>
      </c>
      <c r="F63" s="16">
        <f t="shared" si="2"/>
        <v>1135181.52</v>
      </c>
      <c r="H63" s="3">
        <f t="shared" si="0"/>
        <v>0</v>
      </c>
      <c r="I63" s="30"/>
    </row>
    <row r="64" spans="1:9" x14ac:dyDescent="0.2">
      <c r="A64" s="7" t="s">
        <v>81</v>
      </c>
      <c r="B64" s="6" t="s">
        <v>7</v>
      </c>
      <c r="C64" s="16"/>
      <c r="D64" s="16">
        <v>735235.88</v>
      </c>
      <c r="E64" s="16">
        <f>700+1086+12944</f>
        <v>14730</v>
      </c>
      <c r="F64" s="16">
        <f t="shared" si="2"/>
        <v>749965.88</v>
      </c>
      <c r="H64" s="3">
        <f t="shared" si="0"/>
        <v>6392828.8500000006</v>
      </c>
      <c r="I64" s="30"/>
    </row>
    <row r="65" spans="1:9" x14ac:dyDescent="0.2">
      <c r="A65" s="17"/>
      <c r="B65" s="6"/>
      <c r="C65" s="16"/>
      <c r="D65" s="16"/>
      <c r="E65" s="16"/>
      <c r="F65" s="16">
        <f t="shared" si="2"/>
        <v>0</v>
      </c>
      <c r="H65" s="3">
        <f t="shared" si="0"/>
        <v>954527.5</v>
      </c>
      <c r="I65" s="30"/>
    </row>
    <row r="66" spans="1:9" ht="16.5" x14ac:dyDescent="0.3">
      <c r="A66" s="18" t="s">
        <v>83</v>
      </c>
      <c r="B66" s="2" t="s">
        <v>286</v>
      </c>
      <c r="C66" s="19">
        <f>SUM(C67:C68)</f>
        <v>0</v>
      </c>
      <c r="D66" s="19">
        <f>SUM(D67:D68)</f>
        <v>2584676.89</v>
      </c>
      <c r="E66" s="19">
        <f t="shared" ref="E66" si="9">SUM(E67:E68)</f>
        <v>388300</v>
      </c>
      <c r="F66" s="19">
        <f>SUM(C66:E66)</f>
        <v>2972976.89</v>
      </c>
      <c r="H66" s="3"/>
      <c r="I66" s="30"/>
    </row>
    <row r="67" spans="1:9" x14ac:dyDescent="0.2">
      <c r="A67" s="17" t="s">
        <v>84</v>
      </c>
      <c r="B67" s="6" t="s">
        <v>287</v>
      </c>
      <c r="C67" s="16"/>
      <c r="D67" s="16">
        <v>2584676.89</v>
      </c>
      <c r="E67" s="16">
        <f>5800+4500+19700+3500+6500+500+6000+2000+800+300+7500+27500+27500+32000+32000+24400+24400+22000+13100+8500+23400+18500+9500+4300+3500+2500+6900+7500+6000+2400+3500+1000+4800+3600+900+600+8000+1200+1500+600+600+2700+1200+900+1500+600+2100</f>
        <v>388300</v>
      </c>
      <c r="F67" s="16">
        <f>+C67+D67+E67</f>
        <v>2972976.89</v>
      </c>
      <c r="H67" s="3">
        <f t="shared" si="0"/>
        <v>273873.40000000002</v>
      </c>
      <c r="I67" s="30"/>
    </row>
    <row r="68" spans="1:9" x14ac:dyDescent="0.2">
      <c r="A68" s="17" t="s">
        <v>269</v>
      </c>
      <c r="B68" s="6" t="s">
        <v>288</v>
      </c>
      <c r="C68" s="16"/>
      <c r="D68" s="16"/>
      <c r="E68" s="16"/>
      <c r="F68" s="16">
        <f>+C68+D68+E68</f>
        <v>0</v>
      </c>
      <c r="H68" s="3">
        <f t="shared" si="0"/>
        <v>58566.04</v>
      </c>
      <c r="I68" s="30"/>
    </row>
    <row r="69" spans="1:9" ht="16.5" x14ac:dyDescent="0.3">
      <c r="A69" s="18" t="s">
        <v>85</v>
      </c>
      <c r="B69" s="2" t="s">
        <v>8</v>
      </c>
      <c r="C69" s="19">
        <f>SUM(C70:C72)</f>
        <v>0</v>
      </c>
      <c r="D69" s="19">
        <f t="shared" ref="D69:E69" si="10">SUM(D70:D72)</f>
        <v>10482834.01</v>
      </c>
      <c r="E69" s="19">
        <f t="shared" si="10"/>
        <v>450189</v>
      </c>
      <c r="F69" s="19">
        <f>SUM(C69:E69)</f>
        <v>10933023.01</v>
      </c>
      <c r="H69" s="3">
        <f t="shared" si="0"/>
        <v>5105861.91</v>
      </c>
      <c r="I69" s="30"/>
    </row>
    <row r="70" spans="1:9" x14ac:dyDescent="0.2">
      <c r="A70" s="7" t="s">
        <v>86</v>
      </c>
      <c r="B70" s="6" t="s">
        <v>87</v>
      </c>
      <c r="C70" s="16"/>
      <c r="D70" s="16">
        <v>9887440</v>
      </c>
      <c r="E70" s="16">
        <f>2100+4900+4000+4000+4000+760+6000+200+5500+2450+4000+4000+4000+4000+4000+4000+173800+93300+30700</f>
        <v>355710</v>
      </c>
      <c r="F70" s="16">
        <f>SUM(C70:E70)</f>
        <v>10243150</v>
      </c>
      <c r="H70" s="3">
        <f t="shared" si="0"/>
        <v>0</v>
      </c>
      <c r="I70" s="30"/>
    </row>
    <row r="71" spans="1:9" x14ac:dyDescent="0.2">
      <c r="A71" s="7" t="s">
        <v>88</v>
      </c>
      <c r="B71" s="6" t="s">
        <v>9</v>
      </c>
      <c r="C71" s="16"/>
      <c r="D71" s="16">
        <v>563000</v>
      </c>
      <c r="E71" s="16">
        <f>300+83000</f>
        <v>83300</v>
      </c>
      <c r="F71" s="16">
        <f t="shared" ref="F71:F72" si="11">SUM(C71:E71)</f>
        <v>646300</v>
      </c>
      <c r="H71" s="3">
        <f t="shared" si="0"/>
        <v>206422.18</v>
      </c>
      <c r="I71" s="30"/>
    </row>
    <row r="72" spans="1:9" x14ac:dyDescent="0.2">
      <c r="A72" s="7" t="s">
        <v>89</v>
      </c>
      <c r="B72" s="6" t="s">
        <v>10</v>
      </c>
      <c r="C72" s="16"/>
      <c r="D72" s="16">
        <v>32394.01</v>
      </c>
      <c r="E72" s="16">
        <f>1438+30+660+30+30+490+120+920+954+30+30+30+1784+512+30+90+809+30+183+210+30+30+30+2679</f>
        <v>11179</v>
      </c>
      <c r="F72" s="16">
        <f t="shared" si="11"/>
        <v>43573.009999999995</v>
      </c>
      <c r="H72" s="3">
        <f t="shared" si="0"/>
        <v>0</v>
      </c>
      <c r="I72" s="30"/>
    </row>
    <row r="73" spans="1:9" x14ac:dyDescent="0.2">
      <c r="A73" s="17"/>
      <c r="B73" s="6"/>
      <c r="C73" s="16"/>
      <c r="D73" s="16"/>
      <c r="E73" s="16"/>
      <c r="F73" s="16">
        <f t="shared" si="2"/>
        <v>0</v>
      </c>
      <c r="H73" s="3">
        <f t="shared" si="0"/>
        <v>0</v>
      </c>
      <c r="I73" s="30"/>
    </row>
    <row r="74" spans="1:9" ht="16.5" x14ac:dyDescent="0.3">
      <c r="A74" s="18" t="s">
        <v>90</v>
      </c>
      <c r="B74" s="2" t="s">
        <v>91</v>
      </c>
      <c r="C74" s="19">
        <f>SUM(C75:C79)</f>
        <v>479609.42</v>
      </c>
      <c r="D74" s="19">
        <f>SUM(D75:D79)</f>
        <v>5597810.0300000003</v>
      </c>
      <c r="E74" s="19">
        <f>SUM(E75:E79)</f>
        <v>315409.40000000002</v>
      </c>
      <c r="F74" s="19">
        <f>SUM(C74:E74)</f>
        <v>6392828.8500000006</v>
      </c>
      <c r="H74" s="3">
        <f t="shared" si="0"/>
        <v>206422.18</v>
      </c>
      <c r="I74" s="30"/>
    </row>
    <row r="75" spans="1:9" x14ac:dyDescent="0.2">
      <c r="A75" s="7" t="s">
        <v>92</v>
      </c>
      <c r="B75" s="6" t="s">
        <v>96</v>
      </c>
      <c r="C75" s="16">
        <v>479609.42</v>
      </c>
      <c r="D75" s="16">
        <v>474918.08</v>
      </c>
      <c r="E75" s="16"/>
      <c r="F75" s="16">
        <f>SUM(C75:E75)</f>
        <v>954527.5</v>
      </c>
      <c r="H75" s="3">
        <f t="shared" si="0"/>
        <v>0</v>
      </c>
      <c r="I75" s="30"/>
    </row>
    <row r="76" spans="1:9" x14ac:dyDescent="0.2">
      <c r="A76" s="7" t="s">
        <v>270</v>
      </c>
      <c r="B76" s="6" t="s">
        <v>289</v>
      </c>
      <c r="C76" s="16"/>
      <c r="D76" s="16"/>
      <c r="E76" s="16"/>
      <c r="F76" s="16">
        <f>SUM(C76:E76)</f>
        <v>0</v>
      </c>
      <c r="H76" s="3">
        <f t="shared" si="0"/>
        <v>10667952.109999999</v>
      </c>
      <c r="I76" s="30"/>
    </row>
    <row r="77" spans="1:9" x14ac:dyDescent="0.2">
      <c r="A77" s="7" t="s">
        <v>93</v>
      </c>
      <c r="B77" s="6" t="s">
        <v>97</v>
      </c>
      <c r="C77" s="16"/>
      <c r="D77" s="16"/>
      <c r="E77" s="16">
        <v>273873.40000000002</v>
      </c>
      <c r="F77" s="16">
        <f t="shared" ref="F77:F79" si="12">SUM(C77:E77)</f>
        <v>273873.40000000002</v>
      </c>
      <c r="H77" s="3">
        <f t="shared" si="0"/>
        <v>7283084.2599999998</v>
      </c>
      <c r="I77" s="30"/>
    </row>
    <row r="78" spans="1:9" x14ac:dyDescent="0.2">
      <c r="A78" s="7" t="s">
        <v>94</v>
      </c>
      <c r="B78" s="6" t="s">
        <v>290</v>
      </c>
      <c r="C78" s="16"/>
      <c r="D78" s="16">
        <v>58566.04</v>
      </c>
      <c r="E78" s="16"/>
      <c r="F78" s="16">
        <f t="shared" si="12"/>
        <v>58566.04</v>
      </c>
      <c r="H78" s="3">
        <f t="shared" si="0"/>
        <v>3384867.85</v>
      </c>
      <c r="I78" s="30"/>
    </row>
    <row r="79" spans="1:9" x14ac:dyDescent="0.2">
      <c r="A79" s="7" t="s">
        <v>95</v>
      </c>
      <c r="B79" s="6" t="s">
        <v>11</v>
      </c>
      <c r="C79" s="16"/>
      <c r="D79" s="16">
        <v>5064325.91</v>
      </c>
      <c r="E79" s="16">
        <v>41536</v>
      </c>
      <c r="F79" s="16">
        <f t="shared" si="12"/>
        <v>5105861.91</v>
      </c>
      <c r="H79" s="3">
        <f t="shared" si="0"/>
        <v>0</v>
      </c>
      <c r="I79" s="30"/>
    </row>
    <row r="80" spans="1:9" x14ac:dyDescent="0.2">
      <c r="A80" s="17"/>
      <c r="B80" s="6"/>
      <c r="C80" s="16"/>
      <c r="D80" s="16"/>
      <c r="E80" s="16"/>
      <c r="F80" s="16">
        <f t="shared" si="2"/>
        <v>0</v>
      </c>
      <c r="H80" s="3">
        <f t="shared" si="0"/>
        <v>13079033.65</v>
      </c>
      <c r="I80" s="30"/>
    </row>
    <row r="81" spans="1:9" ht="16.5" x14ac:dyDescent="0.3">
      <c r="A81" s="18" t="s">
        <v>98</v>
      </c>
      <c r="B81" s="2" t="s">
        <v>12</v>
      </c>
      <c r="C81" s="19">
        <f>SUM(C82:C85)</f>
        <v>0</v>
      </c>
      <c r="D81" s="19">
        <f t="shared" ref="D81:E81" si="13">SUM(D82:D85)</f>
        <v>206422.18</v>
      </c>
      <c r="E81" s="19">
        <f t="shared" si="13"/>
        <v>0</v>
      </c>
      <c r="F81" s="19">
        <f>+F82+F83+F84</f>
        <v>206422.18</v>
      </c>
      <c r="H81" s="3">
        <f t="shared" ref="H81:H147" si="14">+C91+D91+E91</f>
        <v>0</v>
      </c>
      <c r="I81" s="30"/>
    </row>
    <row r="82" spans="1:9" x14ac:dyDescent="0.2">
      <c r="A82" s="7" t="s">
        <v>99</v>
      </c>
      <c r="B82" s="6" t="s">
        <v>100</v>
      </c>
      <c r="C82" s="16"/>
      <c r="D82" s="16"/>
      <c r="E82" s="16"/>
      <c r="F82" s="16">
        <f t="shared" si="2"/>
        <v>0</v>
      </c>
      <c r="H82" s="3">
        <f t="shared" si="14"/>
        <v>0</v>
      </c>
      <c r="I82" s="30"/>
    </row>
    <row r="83" spans="1:9" x14ac:dyDescent="0.2">
      <c r="A83" s="7" t="s">
        <v>101</v>
      </c>
      <c r="B83" s="6" t="s">
        <v>102</v>
      </c>
      <c r="C83" s="16"/>
      <c r="D83" s="16"/>
      <c r="E83" s="16"/>
      <c r="F83" s="16">
        <f t="shared" si="2"/>
        <v>0</v>
      </c>
      <c r="H83" s="3">
        <f t="shared" si="14"/>
        <v>0</v>
      </c>
      <c r="I83" s="30"/>
    </row>
    <row r="84" spans="1:9" x14ac:dyDescent="0.2">
      <c r="A84" s="7" t="s">
        <v>103</v>
      </c>
      <c r="B84" s="6" t="s">
        <v>13</v>
      </c>
      <c r="C84" s="16"/>
      <c r="D84" s="16">
        <v>206422.18</v>
      </c>
      <c r="E84" s="16"/>
      <c r="F84" s="16">
        <f t="shared" si="2"/>
        <v>206422.18</v>
      </c>
      <c r="H84" s="3">
        <f t="shared" si="14"/>
        <v>432046</v>
      </c>
      <c r="I84" s="30"/>
    </row>
    <row r="85" spans="1:9" x14ac:dyDescent="0.2">
      <c r="A85" s="17"/>
      <c r="B85" s="6"/>
      <c r="C85" s="16"/>
      <c r="D85" s="16"/>
      <c r="E85" s="16"/>
      <c r="F85" s="16">
        <f t="shared" si="2"/>
        <v>0</v>
      </c>
      <c r="H85" s="3">
        <f t="shared" si="14"/>
        <v>470626.1</v>
      </c>
      <c r="I85" s="30"/>
    </row>
    <row r="86" spans="1:9" ht="16.5" x14ac:dyDescent="0.3">
      <c r="A86" s="18" t="s">
        <v>104</v>
      </c>
      <c r="B86" s="2" t="s">
        <v>105</v>
      </c>
      <c r="C86" s="19">
        <f>SUM(C87:C89)</f>
        <v>0</v>
      </c>
      <c r="D86" s="19">
        <f>SUM(D87:D89)</f>
        <v>9188277.1699999999</v>
      </c>
      <c r="E86" s="19">
        <f t="shared" ref="E86" si="15">SUM(E87:E89)</f>
        <v>1479674.94</v>
      </c>
      <c r="F86" s="19">
        <f>SUM(C86:E86)</f>
        <v>10667952.109999999</v>
      </c>
      <c r="H86" s="3">
        <f t="shared" si="14"/>
        <v>47790</v>
      </c>
      <c r="I86" s="30"/>
    </row>
    <row r="87" spans="1:9" x14ac:dyDescent="0.2">
      <c r="A87" s="7" t="s">
        <v>106</v>
      </c>
      <c r="B87" s="6" t="s">
        <v>107</v>
      </c>
      <c r="C87" s="16"/>
      <c r="D87" s="16">
        <v>6006438.4299999997</v>
      </c>
      <c r="E87" s="16">
        <f>1971.31+270000+785835.22+35990+3012.5+179836.8</f>
        <v>1276645.83</v>
      </c>
      <c r="F87" s="16">
        <f t="shared" si="2"/>
        <v>7283084.2599999998</v>
      </c>
      <c r="H87" s="3"/>
      <c r="I87" s="30"/>
    </row>
    <row r="88" spans="1:9" x14ac:dyDescent="0.2">
      <c r="A88" s="7" t="s">
        <v>108</v>
      </c>
      <c r="B88" s="6" t="s">
        <v>109</v>
      </c>
      <c r="C88" s="16"/>
      <c r="D88" s="16">
        <v>3181838.74</v>
      </c>
      <c r="E88" s="16">
        <f>1646.89+46910.9+25134+62781.83+26035.73+13407.64+720+5795.22+5044.5+15552.4</f>
        <v>203029.11</v>
      </c>
      <c r="F88" s="16">
        <f t="shared" si="2"/>
        <v>3384867.85</v>
      </c>
      <c r="H88" s="3">
        <f t="shared" si="14"/>
        <v>12128571.550000001</v>
      </c>
      <c r="I88" s="30"/>
    </row>
    <row r="89" spans="1:9" x14ac:dyDescent="0.2">
      <c r="A89" s="7" t="s">
        <v>264</v>
      </c>
      <c r="B89" s="6" t="s">
        <v>265</v>
      </c>
      <c r="C89" s="16"/>
      <c r="D89" s="16"/>
      <c r="E89" s="16"/>
      <c r="F89" s="16">
        <f t="shared" si="2"/>
        <v>0</v>
      </c>
      <c r="H89" s="3">
        <f t="shared" si="14"/>
        <v>0</v>
      </c>
      <c r="I89" s="30"/>
    </row>
    <row r="90" spans="1:9" ht="16.5" x14ac:dyDescent="0.3">
      <c r="A90" s="18" t="s">
        <v>110</v>
      </c>
      <c r="B90" s="2" t="s">
        <v>14</v>
      </c>
      <c r="C90" s="19">
        <f>SUM(C91:C99)</f>
        <v>10666666</v>
      </c>
      <c r="D90" s="19">
        <f>SUM(D91:D98)</f>
        <v>1893951.55</v>
      </c>
      <c r="E90" s="19">
        <f t="shared" ref="E90" si="16">SUM(E91:E99)</f>
        <v>518416.1</v>
      </c>
      <c r="F90" s="19">
        <f>SUM(C90:E90)</f>
        <v>13079033.65</v>
      </c>
      <c r="H90" s="3">
        <f t="shared" si="14"/>
        <v>3600.75</v>
      </c>
      <c r="I90" s="30"/>
    </row>
    <row r="91" spans="1:9" x14ac:dyDescent="0.2">
      <c r="A91" s="7" t="s">
        <v>111</v>
      </c>
      <c r="B91" s="6" t="s">
        <v>15</v>
      </c>
      <c r="C91" s="16"/>
      <c r="D91" s="16"/>
      <c r="E91" s="16"/>
      <c r="F91" s="16">
        <f>SUM(C91:E91)</f>
        <v>0</v>
      </c>
      <c r="H91" s="3">
        <f t="shared" si="14"/>
        <v>3600.75</v>
      </c>
      <c r="I91" s="30"/>
    </row>
    <row r="92" spans="1:9" x14ac:dyDescent="0.2">
      <c r="A92" s="7" t="s">
        <v>232</v>
      </c>
      <c r="B92" s="6" t="s">
        <v>291</v>
      </c>
      <c r="C92" s="16"/>
      <c r="D92" s="16"/>
      <c r="E92" s="16"/>
      <c r="F92" s="16">
        <f t="shared" ref="F92:F98" si="17">SUM(C92:E92)</f>
        <v>0</v>
      </c>
      <c r="H92" s="3">
        <f t="shared" si="14"/>
        <v>0</v>
      </c>
      <c r="I92" s="30"/>
    </row>
    <row r="93" spans="1:9" x14ac:dyDescent="0.2">
      <c r="A93" s="7" t="s">
        <v>112</v>
      </c>
      <c r="B93" s="6" t="s">
        <v>292</v>
      </c>
      <c r="C93" s="16"/>
      <c r="D93" s="16"/>
      <c r="E93" s="16"/>
      <c r="F93" s="16">
        <f t="shared" si="17"/>
        <v>0</v>
      </c>
      <c r="H93" s="3">
        <f t="shared" si="14"/>
        <v>0</v>
      </c>
      <c r="I93" s="30"/>
    </row>
    <row r="94" spans="1:9" x14ac:dyDescent="0.2">
      <c r="A94" s="7" t="s">
        <v>113</v>
      </c>
      <c r="B94" s="6" t="s">
        <v>117</v>
      </c>
      <c r="C94" s="16"/>
      <c r="D94" s="16">
        <v>432046</v>
      </c>
      <c r="E94" s="16"/>
      <c r="F94" s="16">
        <f t="shared" si="17"/>
        <v>432046</v>
      </c>
      <c r="H94" s="3">
        <f t="shared" si="14"/>
        <v>0</v>
      </c>
      <c r="I94" s="30"/>
    </row>
    <row r="95" spans="1:9" x14ac:dyDescent="0.2">
      <c r="A95" s="7" t="s">
        <v>114</v>
      </c>
      <c r="B95" s="6" t="s">
        <v>118</v>
      </c>
      <c r="C95" s="16"/>
      <c r="D95" s="16"/>
      <c r="E95" s="16">
        <f>80127.9+359298.2+7800+7800+7800+7800</f>
        <v>470626.1</v>
      </c>
      <c r="F95" s="16">
        <f t="shared" si="17"/>
        <v>470626.1</v>
      </c>
      <c r="H95" s="3">
        <f t="shared" si="14"/>
        <v>13953659.830000002</v>
      </c>
      <c r="I95" s="30"/>
    </row>
    <row r="96" spans="1:9" x14ac:dyDescent="0.2">
      <c r="A96" s="7" t="s">
        <v>115</v>
      </c>
      <c r="B96" s="6" t="s">
        <v>116</v>
      </c>
      <c r="C96" s="16"/>
      <c r="D96" s="16"/>
      <c r="E96" s="16">
        <v>47790</v>
      </c>
      <c r="F96" s="16">
        <f t="shared" si="17"/>
        <v>47790</v>
      </c>
      <c r="H96" s="3">
        <f t="shared" si="14"/>
        <v>3416185.3099999996</v>
      </c>
      <c r="I96" s="30"/>
    </row>
    <row r="97" spans="1:9" x14ac:dyDescent="0.2">
      <c r="A97" s="7" t="s">
        <v>275</v>
      </c>
      <c r="B97" s="6" t="s">
        <v>293</v>
      </c>
      <c r="C97" s="16"/>
      <c r="D97" s="16"/>
      <c r="E97" s="16"/>
      <c r="F97" s="16"/>
      <c r="H97" s="3">
        <f t="shared" si="14"/>
        <v>3247024.3899999997</v>
      </c>
      <c r="I97" s="30"/>
    </row>
    <row r="98" spans="1:9" x14ac:dyDescent="0.2">
      <c r="A98" s="7" t="s">
        <v>119</v>
      </c>
      <c r="B98" s="6" t="s">
        <v>16</v>
      </c>
      <c r="C98" s="16">
        <v>10666666</v>
      </c>
      <c r="D98" s="16">
        <v>1461905.55</v>
      </c>
      <c r="E98" s="16"/>
      <c r="F98" s="16">
        <f t="shared" si="17"/>
        <v>12128571.550000001</v>
      </c>
      <c r="H98" s="3">
        <f t="shared" si="14"/>
        <v>0</v>
      </c>
      <c r="I98" s="30"/>
    </row>
    <row r="99" spans="1:9" x14ac:dyDescent="0.2">
      <c r="A99" s="7"/>
      <c r="B99" s="6"/>
      <c r="C99" s="16"/>
      <c r="D99" s="16"/>
      <c r="E99" s="16"/>
      <c r="F99" s="16">
        <f t="shared" ref="F99:F154" si="18">+C99+D99+E99</f>
        <v>0</v>
      </c>
      <c r="H99" s="3">
        <f t="shared" si="14"/>
        <v>123140.92</v>
      </c>
      <c r="I99" s="30"/>
    </row>
    <row r="100" spans="1:9" ht="16.5" x14ac:dyDescent="0.3">
      <c r="A100" s="18" t="s">
        <v>122</v>
      </c>
      <c r="B100" s="2" t="s">
        <v>123</v>
      </c>
      <c r="C100" s="19">
        <f>SUM(C101:C104)</f>
        <v>0</v>
      </c>
      <c r="D100" s="19">
        <f>SUM(D101:D104)</f>
        <v>3100.75</v>
      </c>
      <c r="E100" s="19">
        <f t="shared" ref="E100" si="19">SUM(E101:E104)</f>
        <v>500</v>
      </c>
      <c r="F100" s="19">
        <f>SUM(F101:F104)</f>
        <v>3600.75</v>
      </c>
      <c r="H100" s="3">
        <f t="shared" si="14"/>
        <v>46020</v>
      </c>
      <c r="I100" s="30"/>
    </row>
    <row r="101" spans="1:9" x14ac:dyDescent="0.2">
      <c r="A101" s="7" t="s">
        <v>120</v>
      </c>
      <c r="B101" s="6" t="s">
        <v>125</v>
      </c>
      <c r="C101" s="16"/>
      <c r="D101" s="16">
        <v>3100.75</v>
      </c>
      <c r="E101" s="16">
        <v>500</v>
      </c>
      <c r="F101" s="16">
        <f t="shared" si="18"/>
        <v>3600.75</v>
      </c>
      <c r="H101" s="3">
        <f t="shared" si="14"/>
        <v>0</v>
      </c>
      <c r="I101" s="30"/>
    </row>
    <row r="102" spans="1:9" x14ac:dyDescent="0.2">
      <c r="A102" s="7" t="s">
        <v>121</v>
      </c>
      <c r="B102" s="6" t="s">
        <v>126</v>
      </c>
      <c r="C102" s="16"/>
      <c r="D102" s="16"/>
      <c r="E102" s="16"/>
      <c r="F102" s="16">
        <f t="shared" si="18"/>
        <v>0</v>
      </c>
      <c r="H102" s="3">
        <f t="shared" si="14"/>
        <v>699890.51</v>
      </c>
      <c r="I102" s="30"/>
    </row>
    <row r="103" spans="1:9" x14ac:dyDescent="0.2">
      <c r="A103" s="7" t="s">
        <v>124</v>
      </c>
      <c r="B103" s="6" t="s">
        <v>127</v>
      </c>
      <c r="C103" s="16"/>
      <c r="D103" s="16"/>
      <c r="E103" s="16"/>
      <c r="F103" s="16">
        <f t="shared" si="18"/>
        <v>0</v>
      </c>
      <c r="H103" s="3">
        <f t="shared" si="14"/>
        <v>404814.52</v>
      </c>
      <c r="I103" s="30"/>
    </row>
    <row r="104" spans="1:9" ht="13.5" thickBot="1" x14ac:dyDescent="0.25">
      <c r="A104" s="11"/>
      <c r="B104" s="8"/>
      <c r="C104" s="21"/>
      <c r="D104" s="21"/>
      <c r="E104" s="21"/>
      <c r="F104" s="21">
        <f t="shared" si="18"/>
        <v>0</v>
      </c>
      <c r="H104" s="3">
        <f t="shared" si="14"/>
        <v>72999.990000000005</v>
      </c>
      <c r="I104" s="30"/>
    </row>
    <row r="105" spans="1:9" ht="16.5" thickBot="1" x14ac:dyDescent="0.3">
      <c r="A105" s="36">
        <v>2.2999999999999998</v>
      </c>
      <c r="B105" s="37" t="s">
        <v>17</v>
      </c>
      <c r="C105" s="38">
        <f>C106+C148</f>
        <v>1283998.98</v>
      </c>
      <c r="D105" s="38">
        <f>D106+D112+D118+D125+D128+D135+D148+D155</f>
        <v>11916196.73</v>
      </c>
      <c r="E105" s="38">
        <f>+E106+E112+E118+E125+E128+E135+E148+E155</f>
        <v>753464.12000000011</v>
      </c>
      <c r="F105" s="38">
        <f>SUM(C105:E105)</f>
        <v>13953659.830000002</v>
      </c>
      <c r="H105" s="3">
        <f t="shared" si="14"/>
        <v>222076</v>
      </c>
      <c r="I105" s="30"/>
    </row>
    <row r="106" spans="1:9" ht="16.5" x14ac:dyDescent="0.3">
      <c r="A106" s="18" t="s">
        <v>128</v>
      </c>
      <c r="B106" s="2" t="s">
        <v>18</v>
      </c>
      <c r="C106" s="19">
        <f>SUM(C107:C109)</f>
        <v>124224.5</v>
      </c>
      <c r="D106" s="19">
        <f>+D107+D108+D109+D110</f>
        <v>3098780.55</v>
      </c>
      <c r="E106" s="19">
        <f t="shared" ref="E106" si="20">SUM(E107:E109)</f>
        <v>193180.26</v>
      </c>
      <c r="F106" s="19">
        <f>SUM(C106:E106)</f>
        <v>3416185.3099999996</v>
      </c>
      <c r="H106" s="3">
        <f t="shared" si="14"/>
        <v>0</v>
      </c>
      <c r="I106" s="30"/>
    </row>
    <row r="107" spans="1:9" x14ac:dyDescent="0.2">
      <c r="A107" s="7" t="s">
        <v>129</v>
      </c>
      <c r="B107" s="6" t="s">
        <v>19</v>
      </c>
      <c r="C107" s="16">
        <v>124224.5</v>
      </c>
      <c r="D107" s="16">
        <v>3049684.63</v>
      </c>
      <c r="E107" s="16">
        <f>1080+1450+11900+18756.1+6515.16+33414</f>
        <v>73115.259999999995</v>
      </c>
      <c r="F107" s="16">
        <f>SUM(C107:E107)</f>
        <v>3247024.3899999997</v>
      </c>
      <c r="H107" s="3">
        <f t="shared" si="14"/>
        <v>0</v>
      </c>
      <c r="I107" s="30"/>
    </row>
    <row r="108" spans="1:9" x14ac:dyDescent="0.2">
      <c r="A108" s="7" t="s">
        <v>249</v>
      </c>
      <c r="B108" s="6" t="s">
        <v>20</v>
      </c>
      <c r="C108" s="16"/>
      <c r="D108" s="16"/>
      <c r="E108" s="16"/>
      <c r="F108" s="16">
        <f t="shared" ref="F108:F109" si="21">SUM(C108:E108)</f>
        <v>0</v>
      </c>
      <c r="H108" s="3">
        <f t="shared" si="14"/>
        <v>393751.23</v>
      </c>
      <c r="I108" s="30"/>
    </row>
    <row r="109" spans="1:9" x14ac:dyDescent="0.2">
      <c r="A109" s="7" t="s">
        <v>130</v>
      </c>
      <c r="B109" s="6" t="s">
        <v>21</v>
      </c>
      <c r="C109" s="16"/>
      <c r="D109" s="16">
        <v>3075.92</v>
      </c>
      <c r="E109" s="16">
        <f>116525+3540</f>
        <v>120065</v>
      </c>
      <c r="F109" s="16">
        <f t="shared" si="21"/>
        <v>123140.92</v>
      </c>
      <c r="H109" s="3">
        <f t="shared" si="14"/>
        <v>181720</v>
      </c>
      <c r="I109" s="30"/>
    </row>
    <row r="110" spans="1:9" x14ac:dyDescent="0.2">
      <c r="A110" s="7" t="s">
        <v>131</v>
      </c>
      <c r="B110" s="6" t="s">
        <v>250</v>
      </c>
      <c r="C110" s="16"/>
      <c r="D110" s="16">
        <v>46020</v>
      </c>
      <c r="E110" s="16"/>
      <c r="F110" s="16"/>
      <c r="H110" s="3">
        <f t="shared" si="14"/>
        <v>187967.63</v>
      </c>
      <c r="I110" s="30"/>
    </row>
    <row r="111" spans="1:9" x14ac:dyDescent="0.2">
      <c r="A111" s="17"/>
      <c r="B111" s="6"/>
      <c r="C111" s="16"/>
      <c r="D111" s="16"/>
      <c r="E111" s="16"/>
      <c r="F111" s="16">
        <f t="shared" si="18"/>
        <v>0</v>
      </c>
      <c r="H111" s="3">
        <f t="shared" si="14"/>
        <v>0</v>
      </c>
      <c r="I111" s="30"/>
    </row>
    <row r="112" spans="1:9" ht="16.5" x14ac:dyDescent="0.3">
      <c r="A112" s="18" t="s">
        <v>132</v>
      </c>
      <c r="B112" s="2" t="s">
        <v>22</v>
      </c>
      <c r="C112" s="19">
        <f>SUM(C113:C117)</f>
        <v>0</v>
      </c>
      <c r="D112" s="19">
        <f>SUM(D113:D117)</f>
        <v>618855.51</v>
      </c>
      <c r="E112" s="19">
        <f t="shared" ref="E112" si="22">SUM(E113:E117)</f>
        <v>81035</v>
      </c>
      <c r="F112" s="19">
        <f>SUM(C112:E112)</f>
        <v>699890.51</v>
      </c>
      <c r="H112" s="3">
        <f t="shared" si="14"/>
        <v>10497.6</v>
      </c>
      <c r="I112" s="30"/>
    </row>
    <row r="113" spans="1:9" x14ac:dyDescent="0.2">
      <c r="A113" s="7" t="s">
        <v>133</v>
      </c>
      <c r="B113" s="6" t="s">
        <v>23</v>
      </c>
      <c r="C113" s="16"/>
      <c r="D113" s="16">
        <v>404314.52</v>
      </c>
      <c r="E113" s="16">
        <v>500</v>
      </c>
      <c r="F113" s="16">
        <f t="shared" si="18"/>
        <v>404814.52</v>
      </c>
      <c r="H113" s="3">
        <f t="shared" si="14"/>
        <v>13566</v>
      </c>
      <c r="I113" s="30"/>
    </row>
    <row r="114" spans="1:9" x14ac:dyDescent="0.2">
      <c r="A114" s="7" t="s">
        <v>134</v>
      </c>
      <c r="B114" s="6" t="s">
        <v>24</v>
      </c>
      <c r="C114" s="16"/>
      <c r="D114" s="16">
        <v>72999.990000000005</v>
      </c>
      <c r="E114" s="16"/>
      <c r="F114" s="16">
        <f t="shared" si="18"/>
        <v>72999.990000000005</v>
      </c>
      <c r="H114" s="3">
        <f t="shared" si="14"/>
        <v>0</v>
      </c>
      <c r="I114" s="30"/>
    </row>
    <row r="115" spans="1:9" x14ac:dyDescent="0.2">
      <c r="A115" s="7" t="s">
        <v>135</v>
      </c>
      <c r="B115" s="6" t="s">
        <v>25</v>
      </c>
      <c r="C115" s="16"/>
      <c r="D115" s="16">
        <v>141541</v>
      </c>
      <c r="E115" s="16">
        <v>80535</v>
      </c>
      <c r="F115" s="16">
        <f t="shared" si="18"/>
        <v>222076</v>
      </c>
      <c r="H115" s="3">
        <f t="shared" si="14"/>
        <v>140</v>
      </c>
      <c r="I115" s="30"/>
    </row>
    <row r="116" spans="1:9" x14ac:dyDescent="0.2">
      <c r="A116" s="7"/>
      <c r="B116" s="6"/>
      <c r="C116" s="16"/>
      <c r="D116" s="16"/>
      <c r="E116" s="16"/>
      <c r="F116" s="16">
        <f t="shared" si="18"/>
        <v>0</v>
      </c>
      <c r="H116" s="3">
        <f t="shared" si="14"/>
        <v>140</v>
      </c>
      <c r="I116" s="30"/>
    </row>
    <row r="117" spans="1:9" x14ac:dyDescent="0.2">
      <c r="A117" s="17"/>
      <c r="B117" s="6"/>
      <c r="C117" s="16"/>
      <c r="D117" s="16"/>
      <c r="E117" s="16"/>
      <c r="F117" s="16">
        <f t="shared" si="18"/>
        <v>0</v>
      </c>
      <c r="H117" s="3">
        <f t="shared" si="14"/>
        <v>0</v>
      </c>
      <c r="I117" s="30"/>
    </row>
    <row r="118" spans="1:9" ht="16.5" x14ac:dyDescent="0.3">
      <c r="A118" s="18" t="s">
        <v>136</v>
      </c>
      <c r="B118" s="2" t="s">
        <v>26</v>
      </c>
      <c r="C118" s="19">
        <f>SUM(C119:C124)</f>
        <v>0</v>
      </c>
      <c r="D118" s="19">
        <f>SUM(D119:D124)</f>
        <v>391036.3</v>
      </c>
      <c r="E118" s="19">
        <f t="shared" ref="E118" si="23">SUM(E119:E124)</f>
        <v>2714.93</v>
      </c>
      <c r="F118" s="19">
        <f>SUM(C118:E118)</f>
        <v>393751.23</v>
      </c>
      <c r="H118" s="3">
        <f t="shared" si="14"/>
        <v>663356.34</v>
      </c>
      <c r="I118" s="30"/>
    </row>
    <row r="119" spans="1:9" x14ac:dyDescent="0.2">
      <c r="A119" s="7" t="s">
        <v>137</v>
      </c>
      <c r="B119" s="6" t="s">
        <v>27</v>
      </c>
      <c r="C119" s="16"/>
      <c r="D119" s="16">
        <v>181720</v>
      </c>
      <c r="E119" s="16"/>
      <c r="F119" s="16">
        <f t="shared" si="18"/>
        <v>181720</v>
      </c>
      <c r="H119" s="3">
        <f t="shared" si="14"/>
        <v>0</v>
      </c>
      <c r="I119" s="30"/>
    </row>
    <row r="120" spans="1:9" x14ac:dyDescent="0.2">
      <c r="A120" s="7" t="s">
        <v>138</v>
      </c>
      <c r="B120" s="6" t="s">
        <v>28</v>
      </c>
      <c r="C120" s="16"/>
      <c r="D120" s="16">
        <v>185252.7</v>
      </c>
      <c r="E120" s="16">
        <v>2714.93</v>
      </c>
      <c r="F120" s="16">
        <f t="shared" si="18"/>
        <v>187967.63</v>
      </c>
      <c r="H120" s="3">
        <f t="shared" si="14"/>
        <v>0</v>
      </c>
      <c r="I120" s="30"/>
    </row>
    <row r="121" spans="1:9" x14ac:dyDescent="0.2">
      <c r="A121" s="7" t="s">
        <v>139</v>
      </c>
      <c r="B121" s="6" t="s">
        <v>29</v>
      </c>
      <c r="C121" s="16"/>
      <c r="D121" s="16"/>
      <c r="E121" s="16"/>
      <c r="F121" s="16">
        <f t="shared" si="18"/>
        <v>0</v>
      </c>
      <c r="H121" s="3">
        <f t="shared" si="14"/>
        <v>243515.61</v>
      </c>
      <c r="I121" s="30"/>
    </row>
    <row r="122" spans="1:9" x14ac:dyDescent="0.2">
      <c r="A122" s="7" t="s">
        <v>140</v>
      </c>
      <c r="B122" s="6" t="s">
        <v>294</v>
      </c>
      <c r="C122" s="16"/>
      <c r="D122" s="16">
        <v>10497.6</v>
      </c>
      <c r="E122" s="16"/>
      <c r="F122" s="16">
        <f t="shared" si="18"/>
        <v>10497.6</v>
      </c>
      <c r="H122" s="3">
        <f t="shared" si="14"/>
        <v>0</v>
      </c>
      <c r="I122" s="30"/>
    </row>
    <row r="123" spans="1:9" x14ac:dyDescent="0.2">
      <c r="A123" s="7" t="s">
        <v>141</v>
      </c>
      <c r="B123" s="6" t="s">
        <v>30</v>
      </c>
      <c r="C123" s="16"/>
      <c r="D123" s="16">
        <v>13566</v>
      </c>
      <c r="E123" s="16"/>
      <c r="F123" s="16">
        <f t="shared" si="18"/>
        <v>13566</v>
      </c>
      <c r="H123" s="3">
        <f t="shared" si="14"/>
        <v>419840.73</v>
      </c>
      <c r="I123" s="30"/>
    </row>
    <row r="124" spans="1:9" x14ac:dyDescent="0.2">
      <c r="A124" s="17"/>
      <c r="B124" s="6"/>
      <c r="C124" s="16"/>
      <c r="D124" s="16"/>
      <c r="E124" s="16"/>
      <c r="F124" s="16">
        <f t="shared" si="18"/>
        <v>0</v>
      </c>
      <c r="H124" s="3">
        <f t="shared" si="14"/>
        <v>0</v>
      </c>
      <c r="I124" s="30"/>
    </row>
    <row r="125" spans="1:9" ht="16.5" x14ac:dyDescent="0.3">
      <c r="A125" s="18" t="s">
        <v>142</v>
      </c>
      <c r="B125" s="2" t="s">
        <v>295</v>
      </c>
      <c r="C125" s="19">
        <f>SUM(C126:C127)</f>
        <v>0</v>
      </c>
      <c r="D125" s="19">
        <f t="shared" ref="D125:E125" si="24">SUM(D126:D127)</f>
        <v>140</v>
      </c>
      <c r="E125" s="19">
        <f t="shared" si="24"/>
        <v>0</v>
      </c>
      <c r="F125" s="19">
        <f>SUM(C124:E125)</f>
        <v>140</v>
      </c>
      <c r="H125" s="3">
        <f t="shared" si="14"/>
        <v>785556.96</v>
      </c>
      <c r="I125" s="30"/>
    </row>
    <row r="126" spans="1:9" x14ac:dyDescent="0.2">
      <c r="A126" s="7" t="s">
        <v>143</v>
      </c>
      <c r="B126" s="6" t="s">
        <v>144</v>
      </c>
      <c r="C126" s="16"/>
      <c r="D126" s="16">
        <v>140</v>
      </c>
      <c r="E126" s="16"/>
      <c r="F126" s="16">
        <f t="shared" si="18"/>
        <v>140</v>
      </c>
      <c r="H126" s="3">
        <f t="shared" si="14"/>
        <v>1045</v>
      </c>
      <c r="I126" s="30"/>
    </row>
    <row r="127" spans="1:9" x14ac:dyDescent="0.2">
      <c r="A127" s="7"/>
      <c r="B127" s="6"/>
      <c r="C127" s="16"/>
      <c r="D127" s="16"/>
      <c r="E127" s="16"/>
      <c r="F127" s="16">
        <f t="shared" si="18"/>
        <v>0</v>
      </c>
      <c r="H127" s="3">
        <f t="shared" si="14"/>
        <v>0</v>
      </c>
      <c r="I127" s="30"/>
    </row>
    <row r="128" spans="1:9" ht="16.5" x14ac:dyDescent="0.3">
      <c r="A128" s="18" t="s">
        <v>145</v>
      </c>
      <c r="B128" s="2" t="s">
        <v>296</v>
      </c>
      <c r="C128" s="19">
        <f>SUM(C129:C134)</f>
        <v>0</v>
      </c>
      <c r="D128" s="19">
        <f>SUM(D129:D133)</f>
        <v>661532.41999999993</v>
      </c>
      <c r="E128" s="19">
        <f t="shared" ref="E128" si="25">SUM(E129:E133)</f>
        <v>1823.92</v>
      </c>
      <c r="F128" s="19">
        <f>SUM(C128:E128)</f>
        <v>663356.34</v>
      </c>
      <c r="H128" s="3">
        <f t="shared" si="14"/>
        <v>20758</v>
      </c>
      <c r="I128" s="30"/>
    </row>
    <row r="129" spans="1:9" x14ac:dyDescent="0.2">
      <c r="A129" s="7" t="s">
        <v>146</v>
      </c>
      <c r="B129" s="6" t="s">
        <v>31</v>
      </c>
      <c r="C129" s="16"/>
      <c r="D129" s="16"/>
      <c r="E129" s="16"/>
      <c r="F129" s="16">
        <f>SUM(C129:E129)</f>
        <v>0</v>
      </c>
      <c r="H129" s="3">
        <f t="shared" si="14"/>
        <v>0</v>
      </c>
      <c r="I129" s="30"/>
    </row>
    <row r="130" spans="1:9" x14ac:dyDescent="0.2">
      <c r="A130" s="7" t="s">
        <v>147</v>
      </c>
      <c r="B130" s="6" t="s">
        <v>297</v>
      </c>
      <c r="C130" s="16"/>
      <c r="D130" s="16"/>
      <c r="E130" s="16"/>
      <c r="F130" s="16">
        <f t="shared" ref="F130:F132" si="26">SUM(C130:E130)</f>
        <v>0</v>
      </c>
      <c r="H130" s="3">
        <f t="shared" si="14"/>
        <v>0</v>
      </c>
      <c r="I130" s="30"/>
    </row>
    <row r="131" spans="1:9" x14ac:dyDescent="0.2">
      <c r="A131" s="7" t="s">
        <v>148</v>
      </c>
      <c r="B131" s="6" t="s">
        <v>298</v>
      </c>
      <c r="C131" s="16"/>
      <c r="D131" s="16">
        <v>243515.61</v>
      </c>
      <c r="E131" s="16"/>
      <c r="F131" s="16">
        <f t="shared" si="26"/>
        <v>243515.61</v>
      </c>
      <c r="H131" s="3">
        <f t="shared" si="14"/>
        <v>0</v>
      </c>
      <c r="I131" s="30"/>
    </row>
    <row r="132" spans="1:9" x14ac:dyDescent="0.2">
      <c r="A132" s="7" t="s">
        <v>149</v>
      </c>
      <c r="B132" s="6" t="s">
        <v>299</v>
      </c>
      <c r="C132" s="16"/>
      <c r="D132" s="16"/>
      <c r="E132" s="16"/>
      <c r="F132" s="16">
        <f t="shared" si="26"/>
        <v>0</v>
      </c>
      <c r="H132" s="3">
        <f t="shared" si="14"/>
        <v>12830.710000000001</v>
      </c>
      <c r="I132" s="30"/>
    </row>
    <row r="133" spans="1:9" x14ac:dyDescent="0.2">
      <c r="A133" s="7" t="s">
        <v>150</v>
      </c>
      <c r="B133" s="6" t="s">
        <v>300</v>
      </c>
      <c r="C133" s="16"/>
      <c r="D133" s="16">
        <v>418016.81</v>
      </c>
      <c r="E133" s="16">
        <v>1823.92</v>
      </c>
      <c r="F133" s="16">
        <f>SUM(C133:E133)</f>
        <v>419840.73</v>
      </c>
      <c r="H133" s="3">
        <f t="shared" si="14"/>
        <v>425</v>
      </c>
      <c r="I133" s="30"/>
    </row>
    <row r="134" spans="1:9" x14ac:dyDescent="0.2">
      <c r="A134" s="17"/>
      <c r="B134" s="6"/>
      <c r="C134" s="16"/>
      <c r="D134" s="16"/>
      <c r="E134" s="16"/>
      <c r="F134" s="16">
        <f t="shared" si="18"/>
        <v>0</v>
      </c>
      <c r="H134" s="3">
        <f t="shared" si="14"/>
        <v>750498.25</v>
      </c>
      <c r="I134" s="30"/>
    </row>
    <row r="135" spans="1:9" ht="16.5" x14ac:dyDescent="0.3">
      <c r="A135" s="18" t="s">
        <v>151</v>
      </c>
      <c r="B135" s="2" t="s">
        <v>301</v>
      </c>
      <c r="C135" s="19">
        <f>SUM(C136:C147)</f>
        <v>0</v>
      </c>
      <c r="D135" s="19">
        <f>SUM(D136:D146)</f>
        <v>784956.95</v>
      </c>
      <c r="E135" s="19">
        <f t="shared" ref="E135:F135" si="27">SUM(E136:E146)</f>
        <v>600.01</v>
      </c>
      <c r="F135" s="19">
        <f t="shared" si="27"/>
        <v>785556.96</v>
      </c>
      <c r="H135" s="3">
        <f t="shared" si="14"/>
        <v>0</v>
      </c>
      <c r="I135" s="30"/>
    </row>
    <row r="136" spans="1:9" x14ac:dyDescent="0.2">
      <c r="A136" s="7" t="s">
        <v>152</v>
      </c>
      <c r="B136" s="6" t="s">
        <v>157</v>
      </c>
      <c r="C136" s="16"/>
      <c r="D136" s="16">
        <v>1045</v>
      </c>
      <c r="E136" s="16"/>
      <c r="F136" s="16">
        <f>SUM(C136:E136)</f>
        <v>1045</v>
      </c>
      <c r="H136" s="3">
        <f t="shared" si="14"/>
        <v>0</v>
      </c>
      <c r="I136" s="30"/>
    </row>
    <row r="137" spans="1:9" x14ac:dyDescent="0.2">
      <c r="A137" s="7" t="s">
        <v>271</v>
      </c>
      <c r="B137" s="6" t="s">
        <v>158</v>
      </c>
      <c r="C137" s="16"/>
      <c r="D137" s="16"/>
      <c r="E137" s="16"/>
      <c r="F137" s="16">
        <f t="shared" ref="F137:F142" si="28">SUM(C137:E137)</f>
        <v>0</v>
      </c>
      <c r="H137" s="3">
        <f t="shared" si="14"/>
        <v>0</v>
      </c>
      <c r="I137" s="30"/>
    </row>
    <row r="138" spans="1:9" x14ac:dyDescent="0.2">
      <c r="A138" s="7" t="s">
        <v>153</v>
      </c>
      <c r="B138" s="6" t="s">
        <v>159</v>
      </c>
      <c r="C138" s="16"/>
      <c r="D138" s="16">
        <v>20758</v>
      </c>
      <c r="E138" s="16"/>
      <c r="F138" s="16">
        <f t="shared" si="28"/>
        <v>20758</v>
      </c>
      <c r="H138" s="3">
        <f t="shared" si="14"/>
        <v>3633788.21</v>
      </c>
      <c r="I138" s="30"/>
    </row>
    <row r="139" spans="1:9" x14ac:dyDescent="0.2">
      <c r="A139" s="7" t="s">
        <v>154</v>
      </c>
      <c r="B139" s="6" t="s">
        <v>160</v>
      </c>
      <c r="C139" s="16"/>
      <c r="D139" s="16"/>
      <c r="E139" s="16"/>
      <c r="F139" s="16">
        <f t="shared" si="28"/>
        <v>0</v>
      </c>
      <c r="H139" s="3">
        <f t="shared" si="14"/>
        <v>1017880.02</v>
      </c>
      <c r="I139" s="30"/>
    </row>
    <row r="140" spans="1:9" x14ac:dyDescent="0.2">
      <c r="A140" s="7" t="s">
        <v>155</v>
      </c>
      <c r="B140" s="6" t="s">
        <v>161</v>
      </c>
      <c r="C140" s="16"/>
      <c r="D140" s="16"/>
      <c r="E140" s="16"/>
      <c r="F140" s="16">
        <f t="shared" si="28"/>
        <v>0</v>
      </c>
      <c r="H140" s="3">
        <f t="shared" si="14"/>
        <v>1378055.13</v>
      </c>
      <c r="I140" s="30"/>
    </row>
    <row r="141" spans="1:9" x14ac:dyDescent="0.2">
      <c r="A141" s="7" t="s">
        <v>156</v>
      </c>
      <c r="B141" s="6" t="s">
        <v>162</v>
      </c>
      <c r="C141" s="16"/>
      <c r="D141" s="16"/>
      <c r="E141" s="16"/>
      <c r="F141" s="16">
        <f t="shared" si="28"/>
        <v>0</v>
      </c>
      <c r="H141" s="3">
        <f t="shared" si="14"/>
        <v>0</v>
      </c>
      <c r="I141" s="30"/>
    </row>
    <row r="142" spans="1:9" x14ac:dyDescent="0.2">
      <c r="A142" s="7" t="s">
        <v>163</v>
      </c>
      <c r="B142" s="6" t="s">
        <v>168</v>
      </c>
      <c r="C142" s="16"/>
      <c r="D142" s="16">
        <v>12230.7</v>
      </c>
      <c r="E142" s="16">
        <v>600.01</v>
      </c>
      <c r="F142" s="16">
        <f t="shared" si="28"/>
        <v>12830.710000000001</v>
      </c>
      <c r="H142" s="3">
        <f t="shared" si="14"/>
        <v>0</v>
      </c>
      <c r="I142" s="30"/>
    </row>
    <row r="143" spans="1:9" x14ac:dyDescent="0.2">
      <c r="A143" s="7" t="s">
        <v>164</v>
      </c>
      <c r="B143" s="6" t="s">
        <v>169</v>
      </c>
      <c r="C143" s="16"/>
      <c r="D143" s="16">
        <v>425</v>
      </c>
      <c r="E143" s="16"/>
      <c r="F143" s="16">
        <f>SUM(C143:E143)</f>
        <v>425</v>
      </c>
      <c r="H143" s="3"/>
      <c r="I143" s="30"/>
    </row>
    <row r="144" spans="1:9" x14ac:dyDescent="0.2">
      <c r="A144" s="7" t="s">
        <v>165</v>
      </c>
      <c r="B144" s="6" t="s">
        <v>302</v>
      </c>
      <c r="C144" s="16"/>
      <c r="D144" s="16">
        <v>750498.25</v>
      </c>
      <c r="E144" s="16"/>
      <c r="F144" s="16">
        <f t="shared" ref="F144:F146" si="29">SUM(C144:E144)</f>
        <v>750498.25</v>
      </c>
      <c r="H144" s="3">
        <f t="shared" si="14"/>
        <v>0</v>
      </c>
      <c r="I144" s="30"/>
    </row>
    <row r="145" spans="1:9" x14ac:dyDescent="0.2">
      <c r="A145" s="7" t="s">
        <v>166</v>
      </c>
      <c r="B145" s="6" t="s">
        <v>170</v>
      </c>
      <c r="C145" s="16"/>
      <c r="D145" s="16"/>
      <c r="E145" s="16"/>
      <c r="F145" s="16">
        <f t="shared" si="29"/>
        <v>0</v>
      </c>
      <c r="H145" s="3">
        <f t="shared" si="14"/>
        <v>4360991.2700000005</v>
      </c>
      <c r="I145" s="30"/>
    </row>
    <row r="146" spans="1:9" x14ac:dyDescent="0.2">
      <c r="A146" s="7" t="s">
        <v>167</v>
      </c>
      <c r="B146" s="6" t="s">
        <v>171</v>
      </c>
      <c r="C146" s="16"/>
      <c r="D146" s="16"/>
      <c r="E146" s="16"/>
      <c r="F146" s="16">
        <f t="shared" si="29"/>
        <v>0</v>
      </c>
      <c r="H146" s="3">
        <f t="shared" si="14"/>
        <v>307839.52</v>
      </c>
      <c r="I146" s="30"/>
    </row>
    <row r="147" spans="1:9" x14ac:dyDescent="0.2">
      <c r="A147" s="17"/>
      <c r="B147" s="6"/>
      <c r="C147" s="16"/>
      <c r="D147" s="16"/>
      <c r="E147" s="16"/>
      <c r="F147" s="16">
        <f t="shared" si="18"/>
        <v>0</v>
      </c>
      <c r="H147" s="3">
        <f t="shared" si="14"/>
        <v>3081594.6700000004</v>
      </c>
      <c r="I147" s="30"/>
    </row>
    <row r="148" spans="1:9" ht="16.5" x14ac:dyDescent="0.3">
      <c r="A148" s="18" t="s">
        <v>172</v>
      </c>
      <c r="B148" s="2" t="s">
        <v>216</v>
      </c>
      <c r="C148" s="19">
        <f>SUM(C149:C154)</f>
        <v>1159774.48</v>
      </c>
      <c r="D148" s="19">
        <f>SUM(D149:D154)</f>
        <v>2358033.08</v>
      </c>
      <c r="E148" s="19">
        <f t="shared" ref="E148" si="30">SUM(E149:E154)</f>
        <v>115980.65000000001</v>
      </c>
      <c r="F148" s="19">
        <f>SUM(C148:E148)</f>
        <v>3633788.21</v>
      </c>
      <c r="H148" s="3">
        <f t="shared" ref="H148:H206" si="31">+C158+D158+E158</f>
        <v>114137.22</v>
      </c>
      <c r="I148" s="30"/>
    </row>
    <row r="149" spans="1:9" x14ac:dyDescent="0.2">
      <c r="A149" s="7" t="s">
        <v>175</v>
      </c>
      <c r="B149" s="6" t="s">
        <v>177</v>
      </c>
      <c r="C149" s="16"/>
      <c r="D149" s="16">
        <v>1017680.02</v>
      </c>
      <c r="E149" s="16">
        <v>200</v>
      </c>
      <c r="F149" s="16">
        <f>SUM(C149:E149)</f>
        <v>1017880.02</v>
      </c>
      <c r="H149" s="3">
        <f t="shared" si="31"/>
        <v>2000.01</v>
      </c>
      <c r="I149" s="30"/>
    </row>
    <row r="150" spans="1:9" x14ac:dyDescent="0.2">
      <c r="A150" s="7" t="s">
        <v>174</v>
      </c>
      <c r="B150" s="6" t="s">
        <v>303</v>
      </c>
      <c r="C150" s="16">
        <v>1159774.48</v>
      </c>
      <c r="D150" s="16">
        <v>102500</v>
      </c>
      <c r="E150" s="16">
        <f>3000+9720.48+16354.39+13400.38+8531.4+8681.11+20055.3+10402.91+10865.24+7473+1496.44+2000+800+3000</f>
        <v>115780.65000000001</v>
      </c>
      <c r="F150" s="16">
        <f>SUM(C150:E150)</f>
        <v>1378055.13</v>
      </c>
      <c r="H150" s="3">
        <f t="shared" si="31"/>
        <v>31694.799999999999</v>
      </c>
      <c r="I150" s="30"/>
    </row>
    <row r="151" spans="1:9" x14ac:dyDescent="0.2">
      <c r="A151" s="7" t="s">
        <v>173</v>
      </c>
      <c r="B151" s="6" t="s">
        <v>178</v>
      </c>
      <c r="C151" s="16"/>
      <c r="D151" s="16"/>
      <c r="E151" s="16"/>
      <c r="F151" s="16">
        <f t="shared" ref="F151:F152" si="32">SUM(C151:E151)</f>
        <v>0</v>
      </c>
      <c r="H151" s="3">
        <f t="shared" si="31"/>
        <v>683339.58</v>
      </c>
      <c r="I151" s="30"/>
    </row>
    <row r="152" spans="1:9" x14ac:dyDescent="0.2">
      <c r="A152" s="7" t="s">
        <v>176</v>
      </c>
      <c r="B152" s="6" t="s">
        <v>179</v>
      </c>
      <c r="C152" s="16"/>
      <c r="D152" s="16"/>
      <c r="E152" s="16"/>
      <c r="F152" s="16">
        <f t="shared" si="32"/>
        <v>0</v>
      </c>
      <c r="H152" s="3">
        <f t="shared" si="31"/>
        <v>98382.5</v>
      </c>
      <c r="I152" s="30"/>
    </row>
    <row r="153" spans="1:9" x14ac:dyDescent="0.2">
      <c r="A153" s="7" t="s">
        <v>251</v>
      </c>
      <c r="B153" s="6" t="s">
        <v>304</v>
      </c>
      <c r="C153" s="16"/>
      <c r="D153" s="16">
        <v>1237853.06</v>
      </c>
      <c r="E153" s="16"/>
      <c r="F153" s="16">
        <f>SUM(C153:E153)</f>
        <v>1237853.06</v>
      </c>
      <c r="H153" s="3">
        <f t="shared" si="31"/>
        <v>42002.97</v>
      </c>
      <c r="I153" s="30"/>
    </row>
    <row r="154" spans="1:9" x14ac:dyDescent="0.2">
      <c r="A154" s="7"/>
      <c r="B154" s="6"/>
      <c r="C154" s="16"/>
      <c r="D154" s="16"/>
      <c r="E154" s="16"/>
      <c r="F154" s="16">
        <f t="shared" si="18"/>
        <v>0</v>
      </c>
      <c r="H154" s="3">
        <f t="shared" si="31"/>
        <v>0</v>
      </c>
      <c r="I154" s="30"/>
    </row>
    <row r="155" spans="1:9" ht="16.5" x14ac:dyDescent="0.3">
      <c r="A155" s="18" t="s">
        <v>180</v>
      </c>
      <c r="B155" s="2" t="s">
        <v>304</v>
      </c>
      <c r="C155" s="19">
        <f>SUM(C156:C163)</f>
        <v>0</v>
      </c>
      <c r="D155" s="19">
        <f>SUM(D156:D163)</f>
        <v>4002861.9200000004</v>
      </c>
      <c r="E155" s="19">
        <f>SUM(E156:E163)</f>
        <v>358129.35000000003</v>
      </c>
      <c r="F155" s="19">
        <f>SUM(C155:E155)</f>
        <v>4360991.2700000005</v>
      </c>
      <c r="H155" s="3">
        <f t="shared" si="31"/>
        <v>4387012.6500000004</v>
      </c>
      <c r="I155" s="30"/>
    </row>
    <row r="156" spans="1:9" x14ac:dyDescent="0.2">
      <c r="A156" s="7" t="s">
        <v>181</v>
      </c>
      <c r="B156" s="6" t="s">
        <v>187</v>
      </c>
      <c r="C156" s="16"/>
      <c r="D156" s="16">
        <v>205</v>
      </c>
      <c r="E156" s="16">
        <f>15399+292235.52</f>
        <v>307634.52</v>
      </c>
      <c r="F156" s="16">
        <f>+E156+D156</f>
        <v>307839.52</v>
      </c>
      <c r="H156" s="3">
        <f t="shared" si="31"/>
        <v>53645.15</v>
      </c>
      <c r="I156" s="30"/>
    </row>
    <row r="157" spans="1:9" x14ac:dyDescent="0.2">
      <c r="A157" s="7" t="s">
        <v>182</v>
      </c>
      <c r="B157" s="6" t="s">
        <v>305</v>
      </c>
      <c r="C157" s="16"/>
      <c r="D157" s="16">
        <v>3067382.72</v>
      </c>
      <c r="E157" s="16">
        <f>4247.32+9964.63</f>
        <v>14211.949999999999</v>
      </c>
      <c r="F157" s="16">
        <f>SUM(C157:E157)</f>
        <v>3081594.6700000004</v>
      </c>
      <c r="H157" s="3"/>
      <c r="I157" s="30"/>
    </row>
    <row r="158" spans="1:9" x14ac:dyDescent="0.2">
      <c r="A158" s="7" t="s">
        <v>183</v>
      </c>
      <c r="B158" s="6" t="s">
        <v>306</v>
      </c>
      <c r="C158" s="16"/>
      <c r="D158" s="16">
        <v>114137.22</v>
      </c>
      <c r="E158" s="16"/>
      <c r="F158" s="16">
        <f t="shared" ref="F158:F163" si="33">SUM(C158:E158)</f>
        <v>114137.22</v>
      </c>
      <c r="H158" s="3">
        <f t="shared" si="31"/>
        <v>0</v>
      </c>
      <c r="I158" s="30"/>
    </row>
    <row r="159" spans="1:9" x14ac:dyDescent="0.2">
      <c r="A159" s="7" t="s">
        <v>244</v>
      </c>
      <c r="B159" s="6" t="s">
        <v>307</v>
      </c>
      <c r="C159" s="16"/>
      <c r="D159" s="16"/>
      <c r="E159" s="16">
        <v>2000.01</v>
      </c>
      <c r="F159" s="16">
        <f t="shared" si="33"/>
        <v>2000.01</v>
      </c>
      <c r="H159" s="3">
        <f t="shared" si="31"/>
        <v>4333367.5</v>
      </c>
      <c r="I159" s="30"/>
    </row>
    <row r="160" spans="1:9" x14ac:dyDescent="0.2">
      <c r="A160" s="7" t="s">
        <v>184</v>
      </c>
      <c r="B160" s="6" t="s">
        <v>308</v>
      </c>
      <c r="C160" s="16"/>
      <c r="D160" s="16">
        <v>31694.799999999999</v>
      </c>
      <c r="E160" s="16"/>
      <c r="F160" s="16">
        <f t="shared" si="33"/>
        <v>31694.799999999999</v>
      </c>
      <c r="H160" s="3">
        <f t="shared" si="31"/>
        <v>4333367.5</v>
      </c>
      <c r="I160" s="30"/>
    </row>
    <row r="161" spans="1:9" x14ac:dyDescent="0.2">
      <c r="A161" s="7" t="s">
        <v>185</v>
      </c>
      <c r="B161" s="6" t="s">
        <v>309</v>
      </c>
      <c r="C161" s="16"/>
      <c r="D161" s="16">
        <v>673056.71</v>
      </c>
      <c r="E161" s="16">
        <f>2498+6934.76+850.11</f>
        <v>10282.870000000001</v>
      </c>
      <c r="F161" s="16">
        <f t="shared" si="33"/>
        <v>683339.58</v>
      </c>
      <c r="H161" s="3">
        <f t="shared" si="31"/>
        <v>0</v>
      </c>
      <c r="I161" s="30"/>
    </row>
    <row r="162" spans="1:9" x14ac:dyDescent="0.2">
      <c r="A162" s="7" t="s">
        <v>252</v>
      </c>
      <c r="B162" s="6" t="s">
        <v>310</v>
      </c>
      <c r="C162" s="16"/>
      <c r="D162" s="16">
        <v>98382.5</v>
      </c>
      <c r="E162" s="16"/>
      <c r="F162" s="16">
        <f t="shared" si="33"/>
        <v>98382.5</v>
      </c>
      <c r="H162" s="3">
        <f t="shared" si="31"/>
        <v>0</v>
      </c>
      <c r="I162" s="30"/>
    </row>
    <row r="163" spans="1:9" x14ac:dyDescent="0.2">
      <c r="A163" s="7" t="s">
        <v>186</v>
      </c>
      <c r="B163" s="6" t="s">
        <v>311</v>
      </c>
      <c r="C163" s="16"/>
      <c r="D163" s="16">
        <v>18002.97</v>
      </c>
      <c r="E163" s="16">
        <f>14500+2000+7500</f>
        <v>24000</v>
      </c>
      <c r="F163" s="16">
        <f t="shared" si="33"/>
        <v>42002.97</v>
      </c>
      <c r="H163" s="3">
        <f t="shared" si="31"/>
        <v>11149299.199999999</v>
      </c>
      <c r="I163" s="30"/>
    </row>
    <row r="164" spans="1:9" ht="13.5" thickBot="1" x14ac:dyDescent="0.25">
      <c r="A164" s="7"/>
      <c r="B164" s="6"/>
      <c r="C164" s="16"/>
      <c r="D164" s="16"/>
      <c r="E164" s="16"/>
      <c r="F164" s="16">
        <f t="shared" ref="F164:F215" si="34">+C164+D164+E164</f>
        <v>0</v>
      </c>
      <c r="H164" s="3">
        <f t="shared" si="31"/>
        <v>1171932.6500000001</v>
      </c>
      <c r="I164" s="30"/>
    </row>
    <row r="165" spans="1:9" ht="16.5" thickBot="1" x14ac:dyDescent="0.3">
      <c r="A165" s="36">
        <v>2.4</v>
      </c>
      <c r="B165" s="37" t="s">
        <v>208</v>
      </c>
      <c r="C165" s="38">
        <f>C169</f>
        <v>0</v>
      </c>
      <c r="D165" s="38">
        <f>+D166+D169</f>
        <v>53645.15</v>
      </c>
      <c r="E165" s="38">
        <f>E169</f>
        <v>4333367.5</v>
      </c>
      <c r="F165" s="38">
        <f>SUM(C165:E165)</f>
        <v>4387012.6500000004</v>
      </c>
      <c r="H165" s="3">
        <f t="shared" si="31"/>
        <v>314658.64</v>
      </c>
      <c r="I165" s="30"/>
    </row>
    <row r="166" spans="1:9" ht="16.5" x14ac:dyDescent="0.3">
      <c r="A166" s="18" t="s">
        <v>233</v>
      </c>
      <c r="B166" s="2" t="s">
        <v>235</v>
      </c>
      <c r="C166" s="19">
        <f>SUM(C168:C170)</f>
        <v>0</v>
      </c>
      <c r="D166" s="19">
        <f>SUM(D167:D168)</f>
        <v>53645.15</v>
      </c>
      <c r="E166" s="19">
        <f>+E168</f>
        <v>0</v>
      </c>
      <c r="F166" s="19">
        <f>SUM(C166:E166)</f>
        <v>53645.15</v>
      </c>
      <c r="H166" s="3">
        <f t="shared" si="31"/>
        <v>655517.14</v>
      </c>
      <c r="I166" s="30"/>
    </row>
    <row r="167" spans="1:9" x14ac:dyDescent="0.2">
      <c r="A167" s="7" t="s">
        <v>261</v>
      </c>
      <c r="B167" s="6" t="s">
        <v>262</v>
      </c>
      <c r="C167" s="16"/>
      <c r="D167" s="16">
        <v>53645.15</v>
      </c>
      <c r="E167" s="16">
        <f>120400+83000</f>
        <v>203400</v>
      </c>
      <c r="F167" s="16">
        <f>SUM(C167:E167)</f>
        <v>257045.15</v>
      </c>
      <c r="H167" s="3">
        <f t="shared" si="31"/>
        <v>0</v>
      </c>
      <c r="I167" s="30"/>
    </row>
    <row r="168" spans="1:9" x14ac:dyDescent="0.2">
      <c r="A168" s="7" t="s">
        <v>234</v>
      </c>
      <c r="B168" s="6" t="s">
        <v>312</v>
      </c>
      <c r="C168" s="16"/>
      <c r="D168" s="16"/>
      <c r="E168" s="16"/>
      <c r="F168" s="16">
        <f t="shared" ref="F168" si="35">+C168+D168+E168</f>
        <v>0</v>
      </c>
      <c r="H168" s="3">
        <f>+C178+D178+E178</f>
        <v>113758.08</v>
      </c>
      <c r="I168" s="30"/>
    </row>
    <row r="169" spans="1:9" ht="16.5" x14ac:dyDescent="0.3">
      <c r="A169" s="18" t="s">
        <v>209</v>
      </c>
      <c r="B169" s="2" t="s">
        <v>313</v>
      </c>
      <c r="C169" s="19">
        <f>SUM(C170:C172)</f>
        <v>0</v>
      </c>
      <c r="D169" s="19">
        <f>SUM(D170:D172)</f>
        <v>0</v>
      </c>
      <c r="E169" s="19">
        <f t="shared" ref="E169" si="36">SUM(E170:E172)</f>
        <v>4333367.5</v>
      </c>
      <c r="F169" s="19">
        <f>SUM(C169:E169)</f>
        <v>4333367.5</v>
      </c>
      <c r="H169" s="3">
        <f t="shared" si="31"/>
        <v>87998.79</v>
      </c>
      <c r="I169" s="30"/>
    </row>
    <row r="170" spans="1:9" x14ac:dyDescent="0.2">
      <c r="A170" s="7" t="s">
        <v>210</v>
      </c>
      <c r="B170" s="6" t="s">
        <v>211</v>
      </c>
      <c r="C170" s="16">
        <v>0</v>
      </c>
      <c r="D170" s="16"/>
      <c r="E170" s="16">
        <v>4333367.5</v>
      </c>
      <c r="F170" s="16">
        <f>SUM(C170:E170)</f>
        <v>4333367.5</v>
      </c>
      <c r="H170" s="3">
        <f t="shared" si="31"/>
        <v>0</v>
      </c>
      <c r="I170" s="30"/>
    </row>
    <row r="171" spans="1:9" x14ac:dyDescent="0.2">
      <c r="A171" s="7"/>
      <c r="B171" s="6"/>
      <c r="C171" s="16"/>
      <c r="D171" s="16"/>
      <c r="E171" s="16"/>
      <c r="F171" s="16">
        <f t="shared" si="34"/>
        <v>0</v>
      </c>
      <c r="H171" s="3">
        <f t="shared" si="31"/>
        <v>158415</v>
      </c>
      <c r="I171" s="30"/>
    </row>
    <row r="172" spans="1:9" ht="13.5" thickBot="1" x14ac:dyDescent="0.25">
      <c r="A172" s="17"/>
      <c r="B172" s="6"/>
      <c r="C172" s="16"/>
      <c r="D172" s="16"/>
      <c r="E172" s="16"/>
      <c r="F172" s="16">
        <f t="shared" si="34"/>
        <v>0</v>
      </c>
      <c r="H172" s="3">
        <f t="shared" si="31"/>
        <v>158415</v>
      </c>
      <c r="I172" s="30"/>
    </row>
    <row r="173" spans="1:9" ht="16.5" thickBot="1" x14ac:dyDescent="0.3">
      <c r="A173" s="36">
        <v>2.6</v>
      </c>
      <c r="B173" s="37" t="s">
        <v>188</v>
      </c>
      <c r="C173" s="38">
        <f>C174</f>
        <v>0</v>
      </c>
      <c r="D173" s="38">
        <f>+D174+D181+D186+D190+D196+D200+D214</f>
        <v>11149299.199999999</v>
      </c>
      <c r="E173" s="38">
        <f>+E174+E181+E186+E190+E196+E200</f>
        <v>0</v>
      </c>
      <c r="F173" s="38">
        <f>SUM(C173:E173)</f>
        <v>11149299.199999999</v>
      </c>
      <c r="H173" s="3">
        <f t="shared" si="31"/>
        <v>0</v>
      </c>
      <c r="I173" s="30"/>
    </row>
    <row r="174" spans="1:9" ht="16.5" x14ac:dyDescent="0.3">
      <c r="A174" s="14" t="s">
        <v>189</v>
      </c>
      <c r="B174" s="10" t="s">
        <v>32</v>
      </c>
      <c r="C174" s="15">
        <f>SUM(C175:C215)</f>
        <v>0</v>
      </c>
      <c r="D174" s="15">
        <f>SUM(D175:D179)</f>
        <v>1171932.6500000001</v>
      </c>
      <c r="E174" s="15">
        <v>0</v>
      </c>
      <c r="F174" s="15">
        <f>+E174+D174+C174</f>
        <v>1171932.6500000001</v>
      </c>
      <c r="H174" s="3">
        <f t="shared" si="31"/>
        <v>0</v>
      </c>
      <c r="I174" s="30"/>
    </row>
    <row r="175" spans="1:9" x14ac:dyDescent="0.2">
      <c r="A175" s="7" t="s">
        <v>190</v>
      </c>
      <c r="B175" s="6" t="s">
        <v>314</v>
      </c>
      <c r="C175" s="16"/>
      <c r="D175" s="16">
        <v>314658.64</v>
      </c>
      <c r="E175" s="16"/>
      <c r="F175" s="16">
        <f>SUM(C175:E175)</f>
        <v>314658.64</v>
      </c>
      <c r="H175" s="3">
        <f t="shared" si="31"/>
        <v>0</v>
      </c>
      <c r="I175" s="30"/>
    </row>
    <row r="176" spans="1:9" x14ac:dyDescent="0.2">
      <c r="A176" s="7" t="s">
        <v>191</v>
      </c>
      <c r="B176" s="6" t="s">
        <v>315</v>
      </c>
      <c r="C176" s="16"/>
      <c r="D176" s="16">
        <v>655517.14</v>
      </c>
      <c r="E176" s="16"/>
      <c r="F176" s="16">
        <f>SUM(C176:E176)</f>
        <v>655517.14</v>
      </c>
      <c r="H176" s="3">
        <f t="shared" si="31"/>
        <v>0</v>
      </c>
      <c r="I176" s="30"/>
    </row>
    <row r="177" spans="1:11" x14ac:dyDescent="0.2">
      <c r="A177" s="7" t="s">
        <v>205</v>
      </c>
      <c r="B177" s="6" t="s">
        <v>316</v>
      </c>
      <c r="C177" s="16"/>
      <c r="D177" s="16"/>
      <c r="E177" s="16"/>
      <c r="F177" s="16">
        <f t="shared" ref="F177:F179" si="37">SUM(C177:E177)</f>
        <v>0</v>
      </c>
      <c r="H177" s="3">
        <f t="shared" si="31"/>
        <v>0</v>
      </c>
      <c r="I177" s="30"/>
    </row>
    <row r="178" spans="1:11" x14ac:dyDescent="0.2">
      <c r="A178" s="7" t="s">
        <v>263</v>
      </c>
      <c r="B178" s="6" t="s">
        <v>317</v>
      </c>
      <c r="C178" s="16"/>
      <c r="D178" s="16">
        <v>113758.08</v>
      </c>
      <c r="E178" s="16"/>
      <c r="F178" s="16">
        <f t="shared" si="37"/>
        <v>113758.08</v>
      </c>
      <c r="H178" s="3">
        <f t="shared" si="31"/>
        <v>0</v>
      </c>
      <c r="I178" s="30"/>
    </row>
    <row r="179" spans="1:11" x14ac:dyDescent="0.2">
      <c r="A179" s="7" t="s">
        <v>217</v>
      </c>
      <c r="B179" s="6" t="s">
        <v>218</v>
      </c>
      <c r="C179" s="16"/>
      <c r="D179" s="16">
        <v>87998.79</v>
      </c>
      <c r="E179" s="16"/>
      <c r="F179" s="16">
        <f t="shared" si="37"/>
        <v>87998.79</v>
      </c>
      <c r="H179" s="3">
        <f t="shared" si="31"/>
        <v>0</v>
      </c>
      <c r="I179" s="30"/>
    </row>
    <row r="180" spans="1:11" x14ac:dyDescent="0.2">
      <c r="A180" s="7"/>
      <c r="B180" s="6"/>
      <c r="C180" s="16"/>
      <c r="D180" s="16"/>
      <c r="E180" s="16"/>
      <c r="F180" s="16"/>
      <c r="H180" s="3">
        <f t="shared" si="31"/>
        <v>46722.1</v>
      </c>
      <c r="I180" s="30"/>
    </row>
    <row r="181" spans="1:11" ht="16.5" x14ac:dyDescent="0.3">
      <c r="A181" s="18" t="s">
        <v>219</v>
      </c>
      <c r="B181" s="2" t="s">
        <v>220</v>
      </c>
      <c r="C181" s="19"/>
      <c r="D181" s="19">
        <f>+D182+D183+D184</f>
        <v>158415</v>
      </c>
      <c r="E181" s="19"/>
      <c r="F181" s="19">
        <f>+F182+F183+F184</f>
        <v>158415</v>
      </c>
      <c r="H181" s="3">
        <f t="shared" si="31"/>
        <v>0</v>
      </c>
      <c r="I181" s="30"/>
    </row>
    <row r="182" spans="1:11" x14ac:dyDescent="0.2">
      <c r="A182" s="7" t="s">
        <v>221</v>
      </c>
      <c r="B182" s="6" t="s">
        <v>222</v>
      </c>
      <c r="C182" s="16"/>
      <c r="D182" s="16">
        <v>158415</v>
      </c>
      <c r="E182" s="16"/>
      <c r="F182" s="16">
        <f>+E182+D182+C182</f>
        <v>158415</v>
      </c>
      <c r="H182" s="3">
        <f t="shared" si="31"/>
        <v>0</v>
      </c>
      <c r="I182" s="30"/>
    </row>
    <row r="183" spans="1:11" x14ac:dyDescent="0.2">
      <c r="A183" s="7" t="s">
        <v>223</v>
      </c>
      <c r="B183" s="6" t="s">
        <v>318</v>
      </c>
      <c r="C183" s="16"/>
      <c r="D183" s="16"/>
      <c r="E183" s="16"/>
      <c r="F183" s="16">
        <f>+E183+D183+C183</f>
        <v>0</v>
      </c>
      <c r="H183" s="3">
        <f t="shared" si="31"/>
        <v>0</v>
      </c>
      <c r="I183" s="30"/>
    </row>
    <row r="184" spans="1:11" x14ac:dyDescent="0.2">
      <c r="A184" s="7" t="s">
        <v>236</v>
      </c>
      <c r="B184" s="6" t="s">
        <v>237</v>
      </c>
      <c r="C184" s="16"/>
      <c r="D184" s="16"/>
      <c r="E184" s="16"/>
      <c r="F184" s="16">
        <f>+E184+D184+C184</f>
        <v>0</v>
      </c>
      <c r="H184" s="3">
        <f t="shared" si="31"/>
        <v>46722.1</v>
      </c>
      <c r="I184" s="30"/>
    </row>
    <row r="185" spans="1:11" x14ac:dyDescent="0.2">
      <c r="A185" s="7"/>
      <c r="B185" s="6"/>
      <c r="C185" s="16"/>
      <c r="D185" s="16"/>
      <c r="E185" s="16"/>
      <c r="F185" s="16"/>
      <c r="H185" s="3">
        <f t="shared" si="31"/>
        <v>0</v>
      </c>
      <c r="I185" s="30"/>
    </row>
    <row r="186" spans="1:11" ht="16.5" x14ac:dyDescent="0.3">
      <c r="A186" s="18" t="s">
        <v>192</v>
      </c>
      <c r="B186" s="2" t="s">
        <v>319</v>
      </c>
      <c r="C186" s="19">
        <v>0</v>
      </c>
      <c r="D186" s="19">
        <f>+D187+D188</f>
        <v>0</v>
      </c>
      <c r="E186" s="19"/>
      <c r="F186" s="19">
        <f>+F188</f>
        <v>0</v>
      </c>
      <c r="H186" s="3"/>
      <c r="I186" s="30"/>
    </row>
    <row r="187" spans="1:11" x14ac:dyDescent="0.2">
      <c r="A187" s="7" t="s">
        <v>193</v>
      </c>
      <c r="B187" s="6" t="s">
        <v>320</v>
      </c>
      <c r="C187" s="16"/>
      <c r="D187" s="16"/>
      <c r="E187" s="16"/>
      <c r="F187" s="16"/>
      <c r="H187" s="3"/>
      <c r="I187" s="30"/>
    </row>
    <row r="188" spans="1:11" x14ac:dyDescent="0.2">
      <c r="A188" s="7" t="s">
        <v>238</v>
      </c>
      <c r="B188" s="6" t="s">
        <v>239</v>
      </c>
      <c r="C188" s="16"/>
      <c r="D188" s="16"/>
      <c r="E188" s="16"/>
      <c r="F188" s="16">
        <f>SUM(C188:E188)</f>
        <v>0</v>
      </c>
      <c r="H188" s="3"/>
      <c r="I188" s="30"/>
    </row>
    <row r="189" spans="1:11" x14ac:dyDescent="0.2">
      <c r="A189" s="7"/>
      <c r="B189" s="6"/>
      <c r="C189" s="16"/>
      <c r="D189" s="16"/>
      <c r="E189" s="16"/>
      <c r="F189" s="16"/>
      <c r="H189" s="3"/>
      <c r="I189" s="30"/>
    </row>
    <row r="190" spans="1:11" ht="16.5" x14ac:dyDescent="0.3">
      <c r="A190" s="18" t="s">
        <v>194</v>
      </c>
      <c r="B190" s="2" t="s">
        <v>224</v>
      </c>
      <c r="C190" s="19"/>
      <c r="D190" s="19">
        <f>SUM(D191:D194)</f>
        <v>46722.1</v>
      </c>
      <c r="E190" s="19"/>
      <c r="F190" s="19">
        <f>SUM(C190:E190)</f>
        <v>46722.1</v>
      </c>
      <c r="H190" s="3">
        <f t="shared" si="31"/>
        <v>0</v>
      </c>
      <c r="I190" s="30"/>
    </row>
    <row r="191" spans="1:11" x14ac:dyDescent="0.2">
      <c r="A191" s="7" t="s">
        <v>225</v>
      </c>
      <c r="B191" s="6" t="s">
        <v>226</v>
      </c>
      <c r="C191" s="16"/>
      <c r="D191" s="16"/>
      <c r="E191" s="16"/>
      <c r="F191" s="16">
        <f>+E191+D191+C191</f>
        <v>0</v>
      </c>
      <c r="H191" s="3">
        <f t="shared" si="31"/>
        <v>0</v>
      </c>
      <c r="I191" s="30"/>
    </row>
    <row r="192" spans="1:11" x14ac:dyDescent="0.2">
      <c r="A192" s="7" t="s">
        <v>240</v>
      </c>
      <c r="B192" s="6" t="s">
        <v>241</v>
      </c>
      <c r="C192" s="16"/>
      <c r="D192" s="16"/>
      <c r="E192" s="16"/>
      <c r="F192" s="16">
        <f>SUM(C192:E192)</f>
        <v>0</v>
      </c>
      <c r="H192" s="3"/>
      <c r="I192" s="30"/>
      <c r="K192" s="19">
        <f>+J192+I192+H192</f>
        <v>0</v>
      </c>
    </row>
    <row r="193" spans="1:9" x14ac:dyDescent="0.2">
      <c r="A193" s="7" t="s">
        <v>227</v>
      </c>
      <c r="B193" s="6" t="s">
        <v>321</v>
      </c>
      <c r="C193" s="16"/>
      <c r="D193" s="16"/>
      <c r="E193" s="16"/>
      <c r="F193" s="16">
        <f>+E193+D193+C193</f>
        <v>0</v>
      </c>
      <c r="H193" s="3">
        <f t="shared" si="31"/>
        <v>0</v>
      </c>
      <c r="I193" s="30"/>
    </row>
    <row r="194" spans="1:9" x14ac:dyDescent="0.2">
      <c r="A194" s="7" t="s">
        <v>253</v>
      </c>
      <c r="B194" s="6" t="s">
        <v>254</v>
      </c>
      <c r="C194" s="16"/>
      <c r="D194" s="16">
        <v>46722.1</v>
      </c>
      <c r="E194" s="16"/>
      <c r="F194" s="16">
        <f>SUM(C194:E194)</f>
        <v>46722.1</v>
      </c>
      <c r="H194" s="3" t="e">
        <f>+#REF!+#REF!+#REF!</f>
        <v>#REF!</v>
      </c>
      <c r="I194" s="30"/>
    </row>
    <row r="195" spans="1:9" x14ac:dyDescent="0.2">
      <c r="A195" s="17"/>
      <c r="B195" s="6"/>
      <c r="C195" s="16"/>
      <c r="D195" s="16"/>
      <c r="E195" s="16"/>
      <c r="F195" s="16"/>
      <c r="H195" s="3">
        <f t="shared" ref="H195:H203" si="38">+C204+D204+E204</f>
        <v>0</v>
      </c>
      <c r="I195" s="30"/>
    </row>
    <row r="196" spans="1:9" ht="16.5" x14ac:dyDescent="0.3">
      <c r="A196" s="18" t="s">
        <v>255</v>
      </c>
      <c r="B196" s="2" t="s">
        <v>256</v>
      </c>
      <c r="C196" s="19"/>
      <c r="D196" s="19">
        <f>SUM(D197:D198)</f>
        <v>9772229.4499999993</v>
      </c>
      <c r="E196" s="19">
        <f>+E197</f>
        <v>0</v>
      </c>
      <c r="F196" s="19">
        <f>+E196+D196+C196</f>
        <v>9772229.4499999993</v>
      </c>
      <c r="H196" s="3">
        <f t="shared" si="38"/>
        <v>0</v>
      </c>
      <c r="I196" s="30"/>
    </row>
    <row r="197" spans="1:9" x14ac:dyDescent="0.2">
      <c r="A197" s="7" t="s">
        <v>257</v>
      </c>
      <c r="B197" s="6" t="s">
        <v>259</v>
      </c>
      <c r="C197" s="16"/>
      <c r="D197" s="16">
        <v>9772229.4499999993</v>
      </c>
      <c r="E197" s="16"/>
      <c r="F197" s="16">
        <f>+E197+D197+C197</f>
        <v>9772229.4499999993</v>
      </c>
      <c r="H197" s="3">
        <f t="shared" si="38"/>
        <v>0</v>
      </c>
      <c r="I197" s="30"/>
    </row>
    <row r="198" spans="1:9" x14ac:dyDescent="0.2">
      <c r="A198" s="7" t="s">
        <v>258</v>
      </c>
      <c r="B198" s="6" t="s">
        <v>260</v>
      </c>
      <c r="C198" s="16"/>
      <c r="D198" s="16">
        <v>0</v>
      </c>
      <c r="E198" s="16"/>
      <c r="F198" s="16">
        <f>SUM(C198:E198)</f>
        <v>0</v>
      </c>
      <c r="H198" s="3">
        <f t="shared" si="38"/>
        <v>0</v>
      </c>
      <c r="I198" s="30"/>
    </row>
    <row r="199" spans="1:9" x14ac:dyDescent="0.2">
      <c r="A199" s="17"/>
      <c r="B199" s="6"/>
      <c r="C199" s="16"/>
      <c r="D199" s="16"/>
      <c r="E199" s="16"/>
      <c r="F199" s="16"/>
      <c r="H199" s="3">
        <f t="shared" si="38"/>
        <v>0</v>
      </c>
      <c r="I199" s="30"/>
    </row>
    <row r="200" spans="1:9" ht="16.5" x14ac:dyDescent="0.3">
      <c r="A200" s="18" t="s">
        <v>198</v>
      </c>
      <c r="B200" s="2" t="s">
        <v>199</v>
      </c>
      <c r="C200" s="19"/>
      <c r="D200" s="19">
        <f>+D201+D202+D203+D213</f>
        <v>0</v>
      </c>
      <c r="E200" s="19"/>
      <c r="F200" s="19">
        <f>+E200+D200+C200</f>
        <v>0</v>
      </c>
      <c r="H200" s="3">
        <f t="shared" si="38"/>
        <v>0</v>
      </c>
      <c r="I200" s="30"/>
    </row>
    <row r="201" spans="1:9" x14ac:dyDescent="0.2">
      <c r="A201" s="7" t="s">
        <v>200</v>
      </c>
      <c r="B201" s="6" t="s">
        <v>33</v>
      </c>
      <c r="C201" s="16"/>
      <c r="D201" s="16"/>
      <c r="E201" s="16"/>
      <c r="F201" s="29">
        <f t="shared" ref="F201:F212" si="39">SUM(C201:E201)</f>
        <v>0</v>
      </c>
      <c r="H201" s="3">
        <f t="shared" si="38"/>
        <v>0</v>
      </c>
      <c r="I201" s="30"/>
    </row>
    <row r="202" spans="1:9" x14ac:dyDescent="0.2">
      <c r="A202" s="7" t="s">
        <v>272</v>
      </c>
      <c r="B202" s="6" t="s">
        <v>322</v>
      </c>
      <c r="C202" s="16"/>
      <c r="D202" s="16"/>
      <c r="E202" s="16"/>
      <c r="F202" s="29">
        <f t="shared" si="39"/>
        <v>0</v>
      </c>
      <c r="H202" s="3">
        <f t="shared" si="38"/>
        <v>0</v>
      </c>
      <c r="I202" s="30"/>
    </row>
    <row r="203" spans="1:9" x14ac:dyDescent="0.2">
      <c r="A203" s="7" t="s">
        <v>242</v>
      </c>
      <c r="B203" s="6" t="s">
        <v>202</v>
      </c>
      <c r="C203" s="16"/>
      <c r="D203" s="16"/>
      <c r="E203" s="16"/>
      <c r="F203" s="29">
        <f t="shared" si="39"/>
        <v>0</v>
      </c>
      <c r="H203" s="3">
        <f t="shared" si="38"/>
        <v>0</v>
      </c>
      <c r="I203" s="30"/>
    </row>
    <row r="204" spans="1:9" x14ac:dyDescent="0.2">
      <c r="A204" s="7"/>
      <c r="B204" s="6"/>
      <c r="C204" s="16"/>
      <c r="D204" s="16"/>
      <c r="E204" s="16"/>
      <c r="F204" s="29"/>
      <c r="H204" s="3"/>
      <c r="I204" s="30"/>
    </row>
    <row r="205" spans="1:9" x14ac:dyDescent="0.2">
      <c r="A205" s="7"/>
      <c r="B205" s="6"/>
      <c r="C205" s="16"/>
      <c r="D205" s="16"/>
      <c r="E205" s="16"/>
      <c r="F205" s="29">
        <f t="shared" si="39"/>
        <v>0</v>
      </c>
      <c r="H205" s="3">
        <f t="shared" si="31"/>
        <v>0</v>
      </c>
      <c r="I205" s="30"/>
    </row>
    <row r="206" spans="1:9" ht="16.5" x14ac:dyDescent="0.3">
      <c r="A206" s="23" t="s">
        <v>194</v>
      </c>
      <c r="B206" s="1" t="s">
        <v>195</v>
      </c>
      <c r="C206" s="16"/>
      <c r="D206" s="16"/>
      <c r="E206" s="16"/>
      <c r="F206" s="29">
        <f t="shared" si="39"/>
        <v>0</v>
      </c>
      <c r="H206" s="3">
        <f t="shared" si="31"/>
        <v>129208631.81999999</v>
      </c>
      <c r="I206" s="30"/>
    </row>
    <row r="207" spans="1:9" x14ac:dyDescent="0.2">
      <c r="A207" s="7" t="s">
        <v>196</v>
      </c>
      <c r="B207" s="6" t="s">
        <v>197</v>
      </c>
      <c r="C207" s="16"/>
      <c r="D207" s="16"/>
      <c r="E207" s="16"/>
      <c r="F207" s="29">
        <f t="shared" si="39"/>
        <v>0</v>
      </c>
      <c r="H207" s="3">
        <f t="shared" ref="H207" si="40">+C217+D217+E217</f>
        <v>1310841341.76</v>
      </c>
    </row>
    <row r="208" spans="1:9" x14ac:dyDescent="0.2">
      <c r="A208" s="17"/>
      <c r="B208" s="6"/>
      <c r="C208" s="16"/>
      <c r="D208" s="16"/>
      <c r="E208" s="16"/>
      <c r="F208" s="29">
        <f t="shared" si="39"/>
        <v>0</v>
      </c>
    </row>
    <row r="209" spans="1:8" ht="16.5" x14ac:dyDescent="0.3">
      <c r="A209" s="23" t="s">
        <v>198</v>
      </c>
      <c r="B209" s="1" t="s">
        <v>199</v>
      </c>
      <c r="C209" s="16"/>
      <c r="D209" s="16"/>
      <c r="E209" s="16"/>
      <c r="F209" s="29">
        <f t="shared" si="39"/>
        <v>0</v>
      </c>
      <c r="H209" s="3">
        <f>SUM(C216:E216)</f>
        <v>129208631.81999999</v>
      </c>
    </row>
    <row r="210" spans="1:8" x14ac:dyDescent="0.2">
      <c r="A210" s="7" t="s">
        <v>200</v>
      </c>
      <c r="B210" s="6" t="s">
        <v>33</v>
      </c>
      <c r="C210" s="16"/>
      <c r="D210" s="16"/>
      <c r="E210" s="16"/>
      <c r="F210" s="29">
        <f t="shared" si="39"/>
        <v>0</v>
      </c>
    </row>
    <row r="211" spans="1:8" x14ac:dyDescent="0.2">
      <c r="A211" s="7" t="s">
        <v>201</v>
      </c>
      <c r="B211" s="6" t="s">
        <v>202</v>
      </c>
      <c r="C211" s="16"/>
      <c r="D211" s="16"/>
      <c r="E211" s="16"/>
      <c r="F211" s="29">
        <f t="shared" si="39"/>
        <v>0</v>
      </c>
    </row>
    <row r="212" spans="1:8" x14ac:dyDescent="0.2">
      <c r="A212" s="7"/>
      <c r="B212" s="6"/>
      <c r="C212" s="16"/>
      <c r="D212" s="16"/>
      <c r="E212" s="16"/>
      <c r="F212" s="29">
        <f t="shared" si="39"/>
        <v>0</v>
      </c>
    </row>
    <row r="213" spans="1:8" x14ac:dyDescent="0.2">
      <c r="A213" s="27" t="s">
        <v>243</v>
      </c>
      <c r="B213" s="28" t="s">
        <v>323</v>
      </c>
      <c r="C213" s="29"/>
      <c r="D213" s="29"/>
      <c r="E213" s="29"/>
      <c r="F213" s="29">
        <f>SUM(C213:E213)</f>
        <v>0</v>
      </c>
    </row>
    <row r="214" spans="1:8" ht="16.5" x14ac:dyDescent="0.3">
      <c r="A214" s="18" t="s">
        <v>198</v>
      </c>
      <c r="B214" s="2" t="s">
        <v>273</v>
      </c>
      <c r="C214" s="19"/>
      <c r="D214" s="19">
        <f>+D215</f>
        <v>0</v>
      </c>
      <c r="E214" s="19"/>
      <c r="F214" s="19">
        <f>+E214+D214+C214</f>
        <v>0</v>
      </c>
    </row>
    <row r="215" spans="1:8" ht="13.5" thickBot="1" x14ac:dyDescent="0.25">
      <c r="A215" s="20" t="s">
        <v>274</v>
      </c>
      <c r="B215" s="8" t="s">
        <v>273</v>
      </c>
      <c r="C215" s="21"/>
      <c r="D215" s="21"/>
      <c r="E215" s="21"/>
      <c r="F215" s="21">
        <f t="shared" si="34"/>
        <v>0</v>
      </c>
      <c r="H215" s="3">
        <f>+H206</f>
        <v>129208631.81999999</v>
      </c>
    </row>
    <row r="216" spans="1:8" ht="18.75" thickBot="1" x14ac:dyDescent="0.3">
      <c r="A216" s="24"/>
      <c r="B216" s="9" t="s">
        <v>34</v>
      </c>
      <c r="C216" s="25">
        <f>C173+C165+C105+C51+C20</f>
        <v>41475232.179999992</v>
      </c>
      <c r="D216" s="25">
        <f>D173+D165+D105+D51+D20</f>
        <v>76648523.659999996</v>
      </c>
      <c r="E216" s="25">
        <f>E173+E165+E105+E51+E20</f>
        <v>11084875.98</v>
      </c>
      <c r="F216" s="25">
        <f>+E216+D216+C216</f>
        <v>129208631.81999999</v>
      </c>
    </row>
    <row r="217" spans="1:8" s="49" customFormat="1" ht="16.5" thickTop="1" x14ac:dyDescent="0.25">
      <c r="A217" s="47"/>
      <c r="B217" s="53" t="s">
        <v>326</v>
      </c>
      <c r="C217" s="48">
        <f>+C16-C216</f>
        <v>411981547.50999999</v>
      </c>
      <c r="D217" s="48">
        <f t="shared" ref="D217:F217" si="41">+D16-D216</f>
        <v>690149371.53000009</v>
      </c>
      <c r="E217" s="48">
        <f t="shared" si="41"/>
        <v>208710422.72</v>
      </c>
      <c r="F217" s="48">
        <f t="shared" si="41"/>
        <v>1310841341.7600002</v>
      </c>
    </row>
    <row r="222" spans="1:8" x14ac:dyDescent="0.2">
      <c r="D222" s="3"/>
    </row>
  </sheetData>
  <mergeCells count="9">
    <mergeCell ref="A18:A19"/>
    <mergeCell ref="B18:B19"/>
    <mergeCell ref="A17:F17"/>
    <mergeCell ref="A13:G13"/>
    <mergeCell ref="A14:F14"/>
    <mergeCell ref="A8:F8"/>
    <mergeCell ref="A9:F9"/>
    <mergeCell ref="A10:F10"/>
    <mergeCell ref="A11:F11"/>
  </mergeCells>
  <printOptions horizontalCentered="1"/>
  <pageMargins left="0" right="0" top="0.5" bottom="0" header="0" footer="0"/>
  <pageSetup scale="80" orientation="portrait" r:id="rId1"/>
  <headerFooter alignWithMargins="0"/>
  <rowBreaks count="1" manualBreakCount="1">
    <brk id="188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Detallado</vt:lpstr>
      <vt:lpstr>Detallado!Área_de_impresión</vt:lpstr>
      <vt:lpstr>Detallado!Títulos_a_imprimir</vt:lpstr>
    </vt:vector>
  </TitlesOfParts>
  <Company>SOLIDARIDAD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fr.cardoza</dc:creator>
  <cp:lastModifiedBy>Alvaro Leandro Segura Sierra</cp:lastModifiedBy>
  <cp:lastPrinted>2015-01-20T20:35:50Z</cp:lastPrinted>
  <dcterms:created xsi:type="dcterms:W3CDTF">2013-08-07T15:42:38Z</dcterms:created>
  <dcterms:modified xsi:type="dcterms:W3CDTF">2019-03-29T14:28:41Z</dcterms:modified>
</cp:coreProperties>
</file>