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440" windowHeight="9735"/>
  </bookViews>
  <sheets>
    <sheet name="CONSOLIDADO SEPT-15" sheetId="7" r:id="rId1"/>
  </sheets>
  <definedNames>
    <definedName name="_xlnm._FilterDatabase" localSheetId="0" hidden="1">'CONSOLIDADO SEPT-15'!$A$9:$F$235</definedName>
    <definedName name="_xlnm.Print_Titles" localSheetId="0">'CONSOLIDADO SEPT-15'!$1:$8</definedName>
  </definedNames>
  <calcPr calcId="145621"/>
</workbook>
</file>

<file path=xl/calcChain.xml><?xml version="1.0" encoding="utf-8"?>
<calcChain xmlns="http://schemas.openxmlformats.org/spreadsheetml/2006/main">
  <c r="E187" i="7" l="1"/>
  <c r="F239" i="7"/>
  <c r="F237" i="7"/>
  <c r="F238" i="7"/>
  <c r="F236" i="7"/>
  <c r="F233" i="7"/>
  <c r="F234" i="7"/>
  <c r="F231" i="7"/>
  <c r="F230" i="7"/>
  <c r="F229" i="7"/>
  <c r="F226" i="7"/>
  <c r="F227" i="7"/>
  <c r="F225" i="7"/>
  <c r="F222" i="7"/>
  <c r="F223" i="7"/>
  <c r="F221" i="7"/>
  <c r="F216" i="7"/>
  <c r="F217" i="7"/>
  <c r="F218" i="7"/>
  <c r="F219" i="7"/>
  <c r="F215" i="7"/>
  <c r="F213" i="7"/>
  <c r="F212" i="7"/>
  <c r="F211" i="7"/>
  <c r="F209" i="7"/>
  <c r="F207" i="7"/>
  <c r="F208" i="7"/>
  <c r="F206" i="7"/>
  <c r="F199" i="7"/>
  <c r="F200" i="7"/>
  <c r="F201" i="7"/>
  <c r="F202" i="7"/>
  <c r="F203" i="7"/>
  <c r="F204" i="7"/>
  <c r="F198" i="7"/>
  <c r="D187" i="7"/>
  <c r="F189" i="7"/>
  <c r="F190" i="7"/>
  <c r="F191" i="7"/>
  <c r="F192" i="7"/>
  <c r="F193" i="7"/>
  <c r="F194" i="7"/>
  <c r="F195" i="7"/>
  <c r="F188" i="7"/>
  <c r="F182" i="7"/>
  <c r="F183" i="7"/>
  <c r="F184" i="7"/>
  <c r="F185" i="7"/>
  <c r="F186" i="7"/>
  <c r="F181" i="7"/>
  <c r="F171" i="7"/>
  <c r="F172" i="7"/>
  <c r="F173" i="7"/>
  <c r="F174" i="7"/>
  <c r="F175" i="7"/>
  <c r="F176" i="7"/>
  <c r="F177" i="7"/>
  <c r="F178" i="7"/>
  <c r="F170" i="7"/>
  <c r="F161" i="7"/>
  <c r="F162" i="7"/>
  <c r="F163" i="7"/>
  <c r="F165" i="7"/>
  <c r="F166" i="7"/>
  <c r="F167" i="7"/>
  <c r="F168" i="7"/>
  <c r="F159" i="7"/>
  <c r="F154" i="7"/>
  <c r="F146" i="7"/>
  <c r="F147" i="7"/>
  <c r="F148" i="7"/>
  <c r="F149" i="7"/>
  <c r="F150" i="7"/>
  <c r="F151" i="7"/>
  <c r="F152" i="7"/>
  <c r="F153" i="7"/>
  <c r="F155" i="7"/>
  <c r="F156" i="7"/>
  <c r="F157" i="7"/>
  <c r="F145" i="7"/>
  <c r="F138" i="7"/>
  <c r="F143" i="7"/>
  <c r="F141" i="7"/>
  <c r="F140" i="7"/>
  <c r="F139" i="7"/>
  <c r="F136" i="7"/>
  <c r="F135" i="7"/>
  <c r="F128" i="7"/>
  <c r="F133" i="7"/>
  <c r="F132" i="7"/>
  <c r="F131" i="7"/>
  <c r="F130" i="7"/>
  <c r="F129" i="7"/>
  <c r="F126" i="7"/>
  <c r="F125" i="7"/>
  <c r="F124" i="7"/>
  <c r="F123" i="7"/>
  <c r="F122" i="7"/>
  <c r="F115" i="7"/>
  <c r="F116" i="7"/>
  <c r="F117" i="7"/>
  <c r="F118" i="7"/>
  <c r="F119" i="7"/>
  <c r="F120" i="7"/>
  <c r="F109" i="7"/>
  <c r="F110" i="7"/>
  <c r="F111" i="7"/>
  <c r="F108" i="7"/>
  <c r="F95" i="7"/>
  <c r="F96" i="7"/>
  <c r="F97" i="7"/>
  <c r="F98" i="7"/>
  <c r="F99" i="7"/>
  <c r="F100" i="7"/>
  <c r="F101" i="7"/>
  <c r="F102" i="7"/>
  <c r="F103" i="7"/>
  <c r="F105" i="7"/>
  <c r="F106" i="7"/>
  <c r="F94" i="7"/>
  <c r="F92" i="7"/>
  <c r="F91" i="7"/>
  <c r="F90" i="7"/>
  <c r="F88" i="7"/>
  <c r="F87" i="7"/>
  <c r="F86" i="7"/>
  <c r="F85" i="7"/>
  <c r="F84" i="7"/>
  <c r="F83" i="7"/>
  <c r="F82" i="7"/>
  <c r="F81" i="7"/>
  <c r="F80" i="7"/>
  <c r="F78" i="7"/>
  <c r="F76" i="7"/>
  <c r="F75" i="7"/>
  <c r="F74" i="7"/>
  <c r="F73" i="7"/>
  <c r="F68" i="7"/>
  <c r="F71" i="7"/>
  <c r="F69" i="7"/>
  <c r="F67" i="7"/>
  <c r="F66" i="7"/>
  <c r="F65" i="7"/>
  <c r="F61" i="7"/>
  <c r="F58" i="7"/>
  <c r="F55" i="7"/>
  <c r="F53" i="7"/>
  <c r="F45" i="7"/>
  <c r="F44" i="7"/>
  <c r="F46" i="7"/>
  <c r="F49" i="7"/>
  <c r="F50" i="7"/>
  <c r="F51" i="7"/>
  <c r="F43" i="7"/>
  <c r="F38" i="7"/>
  <c r="F39" i="7"/>
  <c r="F40" i="7"/>
  <c r="F37" i="7"/>
  <c r="F35" i="7"/>
  <c r="F34" i="7"/>
  <c r="F27" i="7"/>
  <c r="F28" i="7"/>
  <c r="F29" i="7"/>
  <c r="F30" i="7"/>
  <c r="F31" i="7"/>
  <c r="F32" i="7"/>
  <c r="F26" i="7"/>
  <c r="F24" i="7"/>
  <c r="F22" i="7"/>
  <c r="F20" i="7"/>
  <c r="F19" i="7"/>
  <c r="F17" i="7"/>
  <c r="F36" i="7"/>
  <c r="F15" i="7"/>
  <c r="F16" i="7"/>
  <c r="F12" i="7"/>
  <c r="F11" i="7"/>
  <c r="F10" i="7" s="1"/>
  <c r="E235" i="7"/>
  <c r="E224" i="7"/>
  <c r="E214" i="7"/>
  <c r="E197" i="7"/>
  <c r="E180" i="7"/>
  <c r="E169" i="7"/>
  <c r="E144" i="7"/>
  <c r="E127" i="7"/>
  <c r="E121" i="7"/>
  <c r="E107" i="7"/>
  <c r="E36" i="7"/>
  <c r="E33" i="7"/>
  <c r="E25" i="7"/>
  <c r="E18" i="7"/>
  <c r="E10" i="7"/>
  <c r="D214" i="7"/>
  <c r="D205" i="7"/>
  <c r="D197" i="7"/>
  <c r="D180" i="7"/>
  <c r="D169" i="7"/>
  <c r="D158" i="7"/>
  <c r="D144" i="7"/>
  <c r="D137" i="7"/>
  <c r="D134" i="7"/>
  <c r="D127" i="7"/>
  <c r="D121" i="7"/>
  <c r="D113" i="7"/>
  <c r="D107" i="7"/>
  <c r="D93" i="7"/>
  <c r="D77" i="7"/>
  <c r="D72" i="7"/>
  <c r="D64" i="7"/>
  <c r="D59" i="7"/>
  <c r="D56" i="7"/>
  <c r="D52" i="7"/>
  <c r="D42" i="7"/>
  <c r="D36" i="7"/>
  <c r="D25" i="7"/>
  <c r="D21" i="7"/>
  <c r="D13" i="7"/>
  <c r="D10" i="7"/>
  <c r="F33" i="7" l="1"/>
  <c r="F187" i="7"/>
  <c r="F121" i="7"/>
  <c r="F18" i="7"/>
  <c r="F25" i="7"/>
  <c r="F107" i="7"/>
  <c r="C214" i="7"/>
  <c r="C180" i="7"/>
  <c r="C187" i="7"/>
  <c r="H167" i="7"/>
  <c r="C158" i="7"/>
  <c r="C13" i="7" l="1"/>
  <c r="E89" i="7" l="1"/>
  <c r="F89" i="7" s="1"/>
  <c r="E23" i="7"/>
  <c r="F23" i="7" s="1"/>
  <c r="F21" i="7" s="1"/>
  <c r="E57" i="7"/>
  <c r="E62" i="7"/>
  <c r="F62" i="7" s="1"/>
  <c r="E54" i="7"/>
  <c r="E60" i="7"/>
  <c r="F60" i="7" s="1"/>
  <c r="F59" i="7" s="1"/>
  <c r="E160" i="7"/>
  <c r="F160" i="7" s="1"/>
  <c r="E104" i="7"/>
  <c r="E14" i="7"/>
  <c r="F14" i="7" s="1"/>
  <c r="F13" i="7" s="1"/>
  <c r="E47" i="7"/>
  <c r="E164" i="7"/>
  <c r="F164" i="7" s="1"/>
  <c r="E48" i="7"/>
  <c r="F48" i="7" s="1"/>
  <c r="E70" i="7"/>
  <c r="E79" i="7"/>
  <c r="E142" i="7"/>
  <c r="E114" i="7"/>
  <c r="F142" i="7" l="1"/>
  <c r="E137" i="7"/>
  <c r="F114" i="7"/>
  <c r="E113" i="7"/>
  <c r="F79" i="7"/>
  <c r="F77" i="7" s="1"/>
  <c r="E77" i="7"/>
  <c r="F47" i="7"/>
  <c r="F42" i="7" s="1"/>
  <c r="E42" i="7"/>
  <c r="F104" i="7"/>
  <c r="F93" i="7" s="1"/>
  <c r="E93" i="7"/>
  <c r="F70" i="7"/>
  <c r="F64" i="7" s="1"/>
  <c r="E64" i="7"/>
  <c r="F158" i="7"/>
  <c r="F54" i="7"/>
  <c r="F52" i="7" s="1"/>
  <c r="E52" i="7"/>
  <c r="F57" i="7"/>
  <c r="F56" i="7" s="1"/>
  <c r="E56" i="7"/>
  <c r="C235" i="7"/>
  <c r="C232" i="7" s="1"/>
  <c r="C197" i="7"/>
  <c r="C196" i="7" s="1"/>
  <c r="C113" i="7"/>
  <c r="C121" i="7"/>
  <c r="C127" i="7"/>
  <c r="C134" i="7"/>
  <c r="C137" i="7"/>
  <c r="C144" i="7"/>
  <c r="C169" i="7"/>
  <c r="C112" i="7"/>
  <c r="C42" i="7"/>
  <c r="C52" i="7"/>
  <c r="C56" i="7"/>
  <c r="C59" i="7"/>
  <c r="C64" i="7"/>
  <c r="C72" i="7"/>
  <c r="H72" i="7" s="1"/>
  <c r="C77" i="7"/>
  <c r="C93" i="7"/>
  <c r="C107" i="7"/>
  <c r="C41" i="7"/>
  <c r="C10" i="7"/>
  <c r="C25" i="7"/>
  <c r="H25" i="7" s="1"/>
  <c r="C36" i="7"/>
  <c r="C21" i="7"/>
  <c r="C179" i="7"/>
  <c r="E72" i="7"/>
  <c r="F134" i="7"/>
  <c r="E232" i="7"/>
  <c r="D235" i="7"/>
  <c r="E220" i="7"/>
  <c r="E205" i="7"/>
  <c r="E179" i="7"/>
  <c r="E158" i="7"/>
  <c r="E134" i="7"/>
  <c r="E59" i="7"/>
  <c r="E13" i="7"/>
  <c r="D220" i="7"/>
  <c r="H64" i="7"/>
  <c r="F220" i="7"/>
  <c r="H218" i="7"/>
  <c r="F205" i="7"/>
  <c r="H204" i="7"/>
  <c r="F180" i="7"/>
  <c r="F127" i="7"/>
  <c r="H95" i="7"/>
  <c r="H24" i="7"/>
  <c r="D232" i="7"/>
  <c r="H229" i="7"/>
  <c r="E228" i="7"/>
  <c r="D228" i="7"/>
  <c r="H227" i="7"/>
  <c r="H225" i="7"/>
  <c r="H224" i="7"/>
  <c r="F224" i="7"/>
  <c r="H219" i="7"/>
  <c r="H217" i="7"/>
  <c r="H216" i="7"/>
  <c r="H215" i="7"/>
  <c r="H213" i="7"/>
  <c r="H212" i="7"/>
  <c r="F210" i="7"/>
  <c r="H211" i="7"/>
  <c r="D210" i="7"/>
  <c r="H210" i="7" s="1"/>
  <c r="H209" i="7"/>
  <c r="H208" i="7"/>
  <c r="H207" i="7"/>
  <c r="H206" i="7"/>
  <c r="H205" i="7"/>
  <c r="H203" i="7"/>
  <c r="H202" i="7"/>
  <c r="H201" i="7"/>
  <c r="H200" i="7"/>
  <c r="H198" i="7"/>
  <c r="H190" i="7"/>
  <c r="H189" i="7"/>
  <c r="H188" i="7"/>
  <c r="H185" i="7"/>
  <c r="H178" i="7"/>
  <c r="H177" i="7"/>
  <c r="H176" i="7"/>
  <c r="H175" i="7"/>
  <c r="H174" i="7"/>
  <c r="H173" i="7"/>
  <c r="H172" i="7"/>
  <c r="H171" i="7"/>
  <c r="H170" i="7"/>
  <c r="H168" i="7"/>
  <c r="H166" i="7"/>
  <c r="H165" i="7"/>
  <c r="H164" i="7"/>
  <c r="H163" i="7"/>
  <c r="H162" i="7"/>
  <c r="H160" i="7"/>
  <c r="H159" i="7"/>
  <c r="H157" i="7"/>
  <c r="H156" i="7"/>
  <c r="H155" i="7"/>
  <c r="H154" i="7"/>
  <c r="H153" i="7"/>
  <c r="H152" i="7"/>
  <c r="H151" i="7"/>
  <c r="H150" i="7"/>
  <c r="H149" i="7"/>
  <c r="H148" i="7"/>
  <c r="H147" i="7"/>
  <c r="H146" i="7"/>
  <c r="H145" i="7"/>
  <c r="H143" i="7"/>
  <c r="H142" i="7"/>
  <c r="H141" i="7"/>
  <c r="H140" i="7"/>
  <c r="H139" i="7"/>
  <c r="H138" i="7"/>
  <c r="H136" i="7"/>
  <c r="H135" i="7"/>
  <c r="H133" i="7"/>
  <c r="H132" i="7"/>
  <c r="H131" i="7"/>
  <c r="H130" i="7"/>
  <c r="H129" i="7"/>
  <c r="H128" i="7"/>
  <c r="H126" i="7"/>
  <c r="H125" i="7"/>
  <c r="H124" i="7"/>
  <c r="H123" i="7"/>
  <c r="H122" i="7"/>
  <c r="H120" i="7"/>
  <c r="H119" i="7"/>
  <c r="H118" i="7"/>
  <c r="H116" i="7"/>
  <c r="H115" i="7"/>
  <c r="H114" i="7"/>
  <c r="H111" i="7"/>
  <c r="H110" i="7"/>
  <c r="H109" i="7"/>
  <c r="H108" i="7"/>
  <c r="H106" i="7"/>
  <c r="H105" i="7"/>
  <c r="H104" i="7"/>
  <c r="H102" i="7"/>
  <c r="H100" i="7"/>
  <c r="H99" i="7"/>
  <c r="H98" i="7"/>
  <c r="H96" i="7"/>
  <c r="H94" i="7"/>
  <c r="H93" i="7"/>
  <c r="H88" i="7"/>
  <c r="H87" i="7"/>
  <c r="H85" i="7"/>
  <c r="H78" i="7"/>
  <c r="H76" i="7"/>
  <c r="H75" i="7"/>
  <c r="H74" i="7"/>
  <c r="H73" i="7"/>
  <c r="H71" i="7"/>
  <c r="H70" i="7"/>
  <c r="H69" i="7"/>
  <c r="H68" i="7"/>
  <c r="H65" i="7"/>
  <c r="H63" i="7"/>
  <c r="H62" i="7"/>
  <c r="H61" i="7"/>
  <c r="H60" i="7"/>
  <c r="H58" i="7"/>
  <c r="H57" i="7"/>
  <c r="H55" i="7"/>
  <c r="H54" i="7"/>
  <c r="H53" i="7"/>
  <c r="H51" i="7"/>
  <c r="H50" i="7"/>
  <c r="H49" i="7"/>
  <c r="H48" i="7"/>
  <c r="H47" i="7"/>
  <c r="H46" i="7"/>
  <c r="H45" i="7"/>
  <c r="H40" i="7"/>
  <c r="H39" i="7"/>
  <c r="H38" i="7"/>
  <c r="H37" i="7"/>
  <c r="H36" i="7"/>
  <c r="D33" i="7"/>
  <c r="C33" i="7"/>
  <c r="H32" i="7"/>
  <c r="H31" i="7"/>
  <c r="H30" i="7"/>
  <c r="H29" i="7"/>
  <c r="H28" i="7"/>
  <c r="H27" i="7"/>
  <c r="H23" i="7"/>
  <c r="H22" i="7"/>
  <c r="E21" i="7"/>
  <c r="H20" i="7"/>
  <c r="H19" i="7"/>
  <c r="D18" i="7"/>
  <c r="C18" i="7"/>
  <c r="H16" i="7"/>
  <c r="H15" i="7"/>
  <c r="H14" i="7"/>
  <c r="H13" i="7"/>
  <c r="H12" i="7"/>
  <c r="H11" i="7"/>
  <c r="H10" i="7"/>
  <c r="E196" i="7"/>
  <c r="D179" i="7"/>
  <c r="F179" i="7"/>
  <c r="F144" i="7"/>
  <c r="F113" i="7"/>
  <c r="H187" i="7"/>
  <c r="H180" i="7"/>
  <c r="F235" i="7"/>
  <c r="F232" i="7" s="1"/>
  <c r="F169" i="7"/>
  <c r="F72" i="7"/>
  <c r="F214" i="7"/>
  <c r="F197" i="7"/>
  <c r="F137" i="7"/>
  <c r="H137" i="7"/>
  <c r="H169" i="7"/>
  <c r="H214" i="7"/>
  <c r="H134" i="7" l="1"/>
  <c r="D196" i="7"/>
  <c r="D9" i="7"/>
  <c r="F228" i="7"/>
  <c r="F41" i="7"/>
  <c r="F112" i="7"/>
  <c r="D112" i="7"/>
  <c r="H121" i="7"/>
  <c r="H18" i="7"/>
  <c r="C9" i="7"/>
  <c r="C240" i="7" s="1"/>
  <c r="H196" i="7"/>
  <c r="F196" i="7"/>
  <c r="E9" i="7"/>
  <c r="H127" i="7"/>
  <c r="H144" i="7"/>
  <c r="H197" i="7"/>
  <c r="H107" i="7"/>
  <c r="H158" i="7"/>
  <c r="H179" i="7"/>
  <c r="H113" i="7"/>
  <c r="H77" i="7"/>
  <c r="H56" i="7"/>
  <c r="H52" i="7"/>
  <c r="D41" i="7"/>
  <c r="H42" i="7"/>
  <c r="H21" i="7"/>
  <c r="E112" i="7"/>
  <c r="E41" i="7"/>
  <c r="H59" i="7"/>
  <c r="D240" i="7" l="1"/>
  <c r="H112" i="7"/>
  <c r="H9" i="7"/>
  <c r="F9" i="7"/>
  <c r="H41" i="7"/>
  <c r="E240" i="7"/>
  <c r="F240" i="7" l="1"/>
  <c r="H240" i="7"/>
</calcChain>
</file>

<file path=xl/sharedStrings.xml><?xml version="1.0" encoding="utf-8"?>
<sst xmlns="http://schemas.openxmlformats.org/spreadsheetml/2006/main" count="413" uniqueCount="412">
  <si>
    <t xml:space="preserve">VICEPRESIDENCIA DE LA REPUBLICA DOMINICANA </t>
  </si>
  <si>
    <t xml:space="preserve">GABINETE DE COORDINACION DE LA POLITICA SOCIAL </t>
  </si>
  <si>
    <t xml:space="preserve">EJECUCION PRESUPUESTARIA DEL PROGRAMA  PROSOLI  </t>
  </si>
  <si>
    <t>(Expresados  en RD$)</t>
  </si>
  <si>
    <t xml:space="preserve">Objeto/Cta/Sub-Cuenta </t>
  </si>
  <si>
    <t xml:space="preserve">Descripción </t>
  </si>
  <si>
    <t xml:space="preserve">SUB-PROGRAMAS </t>
  </si>
  <si>
    <t xml:space="preserve">SOLIDARIDAD </t>
  </si>
  <si>
    <t xml:space="preserve">PROGRESANDO </t>
  </si>
  <si>
    <t>CTC</t>
  </si>
  <si>
    <t xml:space="preserve">CONSOLIDADO </t>
  </si>
  <si>
    <t xml:space="preserve">prueba de exactitud </t>
  </si>
  <si>
    <t>Servicios  Personales</t>
  </si>
  <si>
    <t>2.1.1.1</t>
  </si>
  <si>
    <t xml:space="preserve">Remuneración al personal fijo </t>
  </si>
  <si>
    <t>2.1.1.1.01</t>
  </si>
  <si>
    <t>Sueldos Fijos</t>
  </si>
  <si>
    <t>2.1.1.1.5</t>
  </si>
  <si>
    <t>incentivos y Escalón</t>
  </si>
  <si>
    <t>2.1.1.2</t>
  </si>
  <si>
    <t xml:space="preserve">Remuneraciones al personal con carácter transitorio </t>
  </si>
  <si>
    <t>2.1.1.2.01</t>
  </si>
  <si>
    <t xml:space="preserve">Sueldos  al personal contratado  y/o igualado </t>
  </si>
  <si>
    <t>2.1.1.2.03</t>
  </si>
  <si>
    <t xml:space="preserve">Suplencias </t>
  </si>
  <si>
    <t>2.1.1.2.04</t>
  </si>
  <si>
    <t>Sueldos al personal por servicios especiales</t>
  </si>
  <si>
    <t>2.1.1.4</t>
  </si>
  <si>
    <t>Sueldo Anual Nº 13</t>
  </si>
  <si>
    <t>2.1.1.4.01</t>
  </si>
  <si>
    <t xml:space="preserve">Regalía Pascual </t>
  </si>
  <si>
    <t>2.1.1.5</t>
  </si>
  <si>
    <t>Prestaciones Económicas</t>
  </si>
  <si>
    <t>2.1.1.5.03</t>
  </si>
  <si>
    <t>Prestación Laboral por Desvinculación</t>
  </si>
  <si>
    <t>2.1.1.5.04</t>
  </si>
  <si>
    <t>Proporción de vacaciones no disfrutadas</t>
  </si>
  <si>
    <t>2.1.2.2</t>
  </si>
  <si>
    <t>Compensación  (Sobresueldos)</t>
  </si>
  <si>
    <t>2.1.2.2.01</t>
  </si>
  <si>
    <t>Compensación por gastos de alimentación</t>
  </si>
  <si>
    <t>2.1.2.2.02</t>
  </si>
  <si>
    <t xml:space="preserve">Compensación por horas  extraordinarias </t>
  </si>
  <si>
    <t>2.1.2.2.03</t>
  </si>
  <si>
    <t xml:space="preserve">Pago  de horas extraordinarias- Horas al final del año </t>
  </si>
  <si>
    <t>2.1.2.2.05</t>
  </si>
  <si>
    <t xml:space="preserve">Compensación por servicios de seguridad </t>
  </si>
  <si>
    <t>2.1.2.2.06</t>
  </si>
  <si>
    <t xml:space="preserve">Compensación por Resultados </t>
  </si>
  <si>
    <t>2.1.2.2.09</t>
  </si>
  <si>
    <t xml:space="preserve">Bonos por desempeños </t>
  </si>
  <si>
    <t>2.1.3</t>
  </si>
  <si>
    <t>Dietas y Gastos de Representación</t>
  </si>
  <si>
    <t>2.1.3.1.1</t>
  </si>
  <si>
    <t xml:space="preserve">Dietas en el país </t>
  </si>
  <si>
    <t>2.1.4.2.03</t>
  </si>
  <si>
    <t>Gratificaciones por aniversario de institución</t>
  </si>
  <si>
    <t>2.1.5</t>
  </si>
  <si>
    <t xml:space="preserve">Contribuciones a la Seguridad Social </t>
  </si>
  <si>
    <t>2.1.5.1</t>
  </si>
  <si>
    <t>Contribuciones al Seguro de Salud</t>
  </si>
  <si>
    <t>2.1.5.2</t>
  </si>
  <si>
    <t>Contribuciones al Seguro de Pensiones</t>
  </si>
  <si>
    <t>2.1.5.3</t>
  </si>
  <si>
    <t xml:space="preserve">Contribuciones al Seguro de Riesgo Laboral </t>
  </si>
  <si>
    <t xml:space="preserve">Servicios no Personales </t>
  </si>
  <si>
    <t>2.2.1</t>
  </si>
  <si>
    <t xml:space="preserve">Servicios Básicos- </t>
  </si>
  <si>
    <t>2.2.1.1.0</t>
  </si>
  <si>
    <t>Radiocomunicación</t>
  </si>
  <si>
    <t>2.2.1.2.1</t>
  </si>
  <si>
    <t>Teléfonos a Larga Distancia</t>
  </si>
  <si>
    <t>2.2.1.3.01</t>
  </si>
  <si>
    <t xml:space="preserve">Teléfono  Local </t>
  </si>
  <si>
    <t>2.2.1.4.01</t>
  </si>
  <si>
    <t xml:space="preserve">Telefax y Correos </t>
  </si>
  <si>
    <t>2.2.1.5.01</t>
  </si>
  <si>
    <t xml:space="preserve">Servicios de Internet y  Televisión por cable </t>
  </si>
  <si>
    <t>2.2.1.6.01</t>
  </si>
  <si>
    <t xml:space="preserve">Electricidad </t>
  </si>
  <si>
    <t>2.2.1.7.01</t>
  </si>
  <si>
    <t xml:space="preserve">Agua </t>
  </si>
  <si>
    <t>2.2.1.6.08</t>
  </si>
  <si>
    <t xml:space="preserve">Desechos Solidos </t>
  </si>
  <si>
    <t>2.2.1.8.01</t>
  </si>
  <si>
    <t>Recolección de residuos sólidos</t>
  </si>
  <si>
    <t>2.2.2</t>
  </si>
  <si>
    <t>Publicidad, Impresión y Encuadernación</t>
  </si>
  <si>
    <t>2.2..2.1</t>
  </si>
  <si>
    <t xml:space="preserve">Publicidad y Propaganda </t>
  </si>
  <si>
    <t>2.2.2.2</t>
  </si>
  <si>
    <t>Impresión y Encuadernación</t>
  </si>
  <si>
    <t>2.2.3</t>
  </si>
  <si>
    <t xml:space="preserve">Viáticos </t>
  </si>
  <si>
    <t>2.2.3.1</t>
  </si>
  <si>
    <t>Viáticos dentro del país</t>
  </si>
  <si>
    <t>2.2.3.2.1</t>
  </si>
  <si>
    <t>Viatico fuera del país</t>
  </si>
  <si>
    <t>2.2.4</t>
  </si>
  <si>
    <t>Transporte y Almacenaje</t>
  </si>
  <si>
    <t>2.2.4.1</t>
  </si>
  <si>
    <t xml:space="preserve">Pasajes </t>
  </si>
  <si>
    <t>2.2.4.2</t>
  </si>
  <si>
    <t>Fletes</t>
  </si>
  <si>
    <t>2.2.4.4</t>
  </si>
  <si>
    <t>Peaje</t>
  </si>
  <si>
    <t>2.2.5</t>
  </si>
  <si>
    <t xml:space="preserve">Alquileres de  Rentas </t>
  </si>
  <si>
    <t>2.2.5.1</t>
  </si>
  <si>
    <t xml:space="preserve">Alquileres y rentas de edificios y Locales </t>
  </si>
  <si>
    <t>2.2.5.2.1</t>
  </si>
  <si>
    <t>Alquiler de equipo de producción</t>
  </si>
  <si>
    <t>2.2.5.3.4</t>
  </si>
  <si>
    <t>Alquiler de equipo de oficina y mueble</t>
  </si>
  <si>
    <t>2.2.5.4</t>
  </si>
  <si>
    <t>Alquileres de Equipos de Transporte , Tracción y Eleva</t>
  </si>
  <si>
    <t>2.2.5.8</t>
  </si>
  <si>
    <t>Otros Alquileres</t>
  </si>
  <si>
    <t>2.2.6</t>
  </si>
  <si>
    <t xml:space="preserve">Seguros </t>
  </si>
  <si>
    <t>2.2.6.1</t>
  </si>
  <si>
    <t xml:space="preserve">Seguros  de bienes inmuebles  e infraestructura </t>
  </si>
  <si>
    <t>2.2.6.2</t>
  </si>
  <si>
    <t xml:space="preserve">Seguro de bienes muebles </t>
  </si>
  <si>
    <t>2.2.6.3</t>
  </si>
  <si>
    <t>Seguros de Personas</t>
  </si>
  <si>
    <t>2.2.7</t>
  </si>
  <si>
    <t xml:space="preserve">Servicios de Conservación , Reparaciones Menores  e Instalaciones Temporales </t>
  </si>
  <si>
    <t>2.2.7.1</t>
  </si>
  <si>
    <t xml:space="preserve">Obras Menores en Edificaciones </t>
  </si>
  <si>
    <t>2.2.7.1.2</t>
  </si>
  <si>
    <t>Servicios especiales de mantenimiento y reparacion</t>
  </si>
  <si>
    <t>2.2.7.1.4</t>
  </si>
  <si>
    <t>Mantenimiento y reparación de obras civiles en instalaciones varias</t>
  </si>
  <si>
    <t xml:space="preserve">2.2.7.1.6 </t>
  </si>
  <si>
    <t>Instalaciones eléctricas</t>
  </si>
  <si>
    <t xml:space="preserve">2.2.7.1.7 </t>
  </si>
  <si>
    <t>Servicios de pintura y derivados con fin de higiene y embellecimiento</t>
  </si>
  <si>
    <t>2.2.7.2.1</t>
  </si>
  <si>
    <t>Mantenimiento y reparación de equipo educacional</t>
  </si>
  <si>
    <t>2.2.7.2.2</t>
  </si>
  <si>
    <t>Reparaciones de Maquinarias y Equipos para computacion</t>
  </si>
  <si>
    <t>2.2.7.2.3</t>
  </si>
  <si>
    <t>Mantenimiento y reparación de equipo de comunicación</t>
  </si>
  <si>
    <t>2.2.7.2.4</t>
  </si>
  <si>
    <t>Mantenimiento y  reparacion de equipo de oficina y muebles</t>
  </si>
  <si>
    <t>2.2.7.2.5</t>
  </si>
  <si>
    <t>Mantenimiento y  reparacion de equipo sanitarios y de laboratorio</t>
  </si>
  <si>
    <t>2.2.7.2.6</t>
  </si>
  <si>
    <t>Mantenimiento y  reparacion de equipos de transporte, traccion y elevacion</t>
  </si>
  <si>
    <t>2.2.7.2.7</t>
  </si>
  <si>
    <t xml:space="preserve">Mantenimiento y reparacion de equipos de produccion </t>
  </si>
  <si>
    <t>2.2.7.2.8</t>
  </si>
  <si>
    <t>Servicios de mantenimiento, reparacion, desmonte e intalacion</t>
  </si>
  <si>
    <t>2.2.7.3.1</t>
  </si>
  <si>
    <t>Instalaciones temporales</t>
  </si>
  <si>
    <t>2.2.8</t>
  </si>
  <si>
    <t>Otros Servicios no Personales</t>
  </si>
  <si>
    <t>2.2.8.1</t>
  </si>
  <si>
    <t xml:space="preserve">Gastos Judiciales </t>
  </si>
  <si>
    <t>2.2.8.3.1</t>
  </si>
  <si>
    <t xml:space="preserve">Servicios Médicos sanitarios </t>
  </si>
  <si>
    <t>2.2.8.5.1</t>
  </si>
  <si>
    <t xml:space="preserve">Fumigación </t>
  </si>
  <si>
    <t>2.2.8.5.2</t>
  </si>
  <si>
    <t>Lavanderia</t>
  </si>
  <si>
    <t>2.2.8.5.3</t>
  </si>
  <si>
    <t xml:space="preserve">Limpieza e  Higiene </t>
  </si>
  <si>
    <t>2.2.8.6.1</t>
  </si>
  <si>
    <t>Eventos Generales</t>
  </si>
  <si>
    <t>2.2.8.6.2</t>
  </si>
  <si>
    <t xml:space="preserve">Festividades </t>
  </si>
  <si>
    <t>2.2.8.6.4</t>
  </si>
  <si>
    <t>Actuaciones Artísticas</t>
  </si>
  <si>
    <t>2.2.8.7</t>
  </si>
  <si>
    <t>Servicios Técnicos y Profesionales</t>
  </si>
  <si>
    <t>2.2.8.7.04</t>
  </si>
  <si>
    <t>Servicios de capacitación</t>
  </si>
  <si>
    <t>2.2.8.7.5</t>
  </si>
  <si>
    <t>Servicios de informatica  y sistema computarizados</t>
  </si>
  <si>
    <t>2.2.8.7.6</t>
  </si>
  <si>
    <t>Otro servicios tecnicos profecionales</t>
  </si>
  <si>
    <t>2.2.8.8</t>
  </si>
  <si>
    <t xml:space="preserve">Impuestos, Derechos y  Tasas </t>
  </si>
  <si>
    <t>2.2.8.8.1</t>
  </si>
  <si>
    <t xml:space="preserve">Impuestos </t>
  </si>
  <si>
    <t>2.2.8.8.2</t>
  </si>
  <si>
    <t xml:space="preserve">Derechos </t>
  </si>
  <si>
    <t>2.2.8.8.3</t>
  </si>
  <si>
    <t xml:space="preserve">Tasas </t>
  </si>
  <si>
    <t xml:space="preserve">Materiales y Suministros </t>
  </si>
  <si>
    <t>2.3.1</t>
  </si>
  <si>
    <t xml:space="preserve">Alimentos y Productos Agroforestales </t>
  </si>
  <si>
    <t>2.3.1.1</t>
  </si>
  <si>
    <t>Alimentos y Bebidas para Personas</t>
  </si>
  <si>
    <t>2.3.1.2</t>
  </si>
  <si>
    <t xml:space="preserve">Alimentos para animales </t>
  </si>
  <si>
    <t>2.3.1.3.1</t>
  </si>
  <si>
    <t>Productos Pecuarios</t>
  </si>
  <si>
    <t>2.3.1.3.02</t>
  </si>
  <si>
    <t xml:space="preserve">Poductos Agricolas </t>
  </si>
  <si>
    <t>2.3.1.3.3</t>
  </si>
  <si>
    <t>Productos forestales</t>
  </si>
  <si>
    <t>2.3.1.4</t>
  </si>
  <si>
    <t xml:space="preserve">Madera, Corcho y sus Manufacturas </t>
  </si>
  <si>
    <t>2.3.2</t>
  </si>
  <si>
    <t xml:space="preserve">Textiles y Vestuarios </t>
  </si>
  <si>
    <t>2.3.2.1.1</t>
  </si>
  <si>
    <t>Hilados y Telas</t>
  </si>
  <si>
    <t>2.3.2.2.1</t>
  </si>
  <si>
    <t xml:space="preserve">Acabados Textiles </t>
  </si>
  <si>
    <t>2.3.2.3</t>
  </si>
  <si>
    <t xml:space="preserve">Prendas de Vestir </t>
  </si>
  <si>
    <t>2.3.2.4.01</t>
  </si>
  <si>
    <t xml:space="preserve">Calzados </t>
  </si>
  <si>
    <t>2.3.3</t>
  </si>
  <si>
    <t xml:space="preserve">Productos de Papel, Cartón de Impresos </t>
  </si>
  <si>
    <t>2.3.3.1.1</t>
  </si>
  <si>
    <t xml:space="preserve">Papel de Escritorio </t>
  </si>
  <si>
    <t>2.3.3.2.1</t>
  </si>
  <si>
    <t>Productos de Papel y Cartón</t>
  </si>
  <si>
    <t>2.3.3.3</t>
  </si>
  <si>
    <t>Productos de Artes Graficas</t>
  </si>
  <si>
    <t>2.3.3.4</t>
  </si>
  <si>
    <t>Libros,  Revistas y Periódicos</t>
  </si>
  <si>
    <t>2.3.3.5</t>
  </si>
  <si>
    <t>Texto de Enseñanza</t>
  </si>
  <si>
    <t>2.3.4</t>
  </si>
  <si>
    <t xml:space="preserve">Productos Farmacéuticos  </t>
  </si>
  <si>
    <t>2.3.4.1</t>
  </si>
  <si>
    <t xml:space="preserve">Productos Medicinales </t>
  </si>
  <si>
    <t>2.3.5</t>
  </si>
  <si>
    <t>Productos de Cuero, Caucho y Plásticos</t>
  </si>
  <si>
    <t>2.3.5.1</t>
  </si>
  <si>
    <t xml:space="preserve">Cueros y Pieles </t>
  </si>
  <si>
    <t>2.3.5.2</t>
  </si>
  <si>
    <t xml:space="preserve">Artículos de Cuero </t>
  </si>
  <si>
    <t>2.3.5.3</t>
  </si>
  <si>
    <t>Llantas y Neumáticos</t>
  </si>
  <si>
    <t>2.3.5.4</t>
  </si>
  <si>
    <t>Artículos de Caucho</t>
  </si>
  <si>
    <t>2.3.5.5</t>
  </si>
  <si>
    <t>Artículos de Plástico</t>
  </si>
  <si>
    <t>2.3.6</t>
  </si>
  <si>
    <t xml:space="preserve">Productos de Minerales Metálicos y No Metálicos </t>
  </si>
  <si>
    <t>2.3.6.1.01</t>
  </si>
  <si>
    <t xml:space="preserve">Productos de Cemento </t>
  </si>
  <si>
    <t>2.3.6.1.02</t>
  </si>
  <si>
    <t xml:space="preserve">Productos de Cal </t>
  </si>
  <si>
    <t>2.3.6.1.04</t>
  </si>
  <si>
    <t xml:space="preserve">Productos de Yeso </t>
  </si>
  <si>
    <t>2.3.6.2.01</t>
  </si>
  <si>
    <t xml:space="preserve">Productos de Vidrio </t>
  </si>
  <si>
    <t>2.3.6.2.02</t>
  </si>
  <si>
    <t xml:space="preserve">Productos de Loza </t>
  </si>
  <si>
    <t>2.3.6.2.03</t>
  </si>
  <si>
    <t xml:space="preserve">Productos de Porcelana </t>
  </si>
  <si>
    <t>2.3.6.3.01</t>
  </si>
  <si>
    <t xml:space="preserve">Productos Ferrosos </t>
  </si>
  <si>
    <t>2.3.6.3.04</t>
  </si>
  <si>
    <t>Herramientas menores</t>
  </si>
  <si>
    <t>2.3.6.3.06</t>
  </si>
  <si>
    <t xml:space="preserve">Accesorios de Metal </t>
  </si>
  <si>
    <t>2.3.6.4.01</t>
  </si>
  <si>
    <t xml:space="preserve">Minerales metalíferos </t>
  </si>
  <si>
    <t>2.3.6.4.04</t>
  </si>
  <si>
    <t xml:space="preserve">Piedra, Arcilla y Arena </t>
  </si>
  <si>
    <t>2.3.6.4.07</t>
  </si>
  <si>
    <t xml:space="preserve">Otros Minerales </t>
  </si>
  <si>
    <t>2.3.7</t>
  </si>
  <si>
    <t>Combustibles, Lubricantes</t>
  </si>
  <si>
    <t>2.3.7.1.01</t>
  </si>
  <si>
    <t xml:space="preserve">Gasolina </t>
  </si>
  <si>
    <t>2.3.7.1.02</t>
  </si>
  <si>
    <t>Gas-oíl</t>
  </si>
  <si>
    <t>2.3.7.1.4</t>
  </si>
  <si>
    <t>Gas GLP</t>
  </si>
  <si>
    <t>2.3.7.1.05</t>
  </si>
  <si>
    <t xml:space="preserve">Aceites y Grasas </t>
  </si>
  <si>
    <t>2.3.7.1.06</t>
  </si>
  <si>
    <t xml:space="preserve">Lubricantes </t>
  </si>
  <si>
    <t>2.3.7.2.02</t>
  </si>
  <si>
    <t>Productos Fotoquímicos</t>
  </si>
  <si>
    <t>2.3.7.2.03</t>
  </si>
  <si>
    <t>Productos químicos de uso personal</t>
  </si>
  <si>
    <t>2.3.7.2.05</t>
  </si>
  <si>
    <t>insecticidads, fumigantes y otros</t>
  </si>
  <si>
    <t>2.3.9</t>
  </si>
  <si>
    <t xml:space="preserve">Productos químicos y Conexos </t>
  </si>
  <si>
    <t>2.3.9.1</t>
  </si>
  <si>
    <t>Material de Limpieza</t>
  </si>
  <si>
    <t>2.3.9.2</t>
  </si>
  <si>
    <t xml:space="preserve">Útiles de escritorio, oficina, informática y de enseñanza </t>
  </si>
  <si>
    <t>2.3.9.3</t>
  </si>
  <si>
    <t xml:space="preserve">Útiles menores médicos quirúrgicos </t>
  </si>
  <si>
    <t>2.3.9.4</t>
  </si>
  <si>
    <t xml:space="preserve">Útiles destinados a actividades recreativas y deportivas </t>
  </si>
  <si>
    <t>2.3.9.5</t>
  </si>
  <si>
    <t xml:space="preserve">Útiles de cocina y comedor </t>
  </si>
  <si>
    <t>2.3.9.6</t>
  </si>
  <si>
    <t xml:space="preserve">Productos Eléctricos y Afines </t>
  </si>
  <si>
    <t>2.3.9.8</t>
  </si>
  <si>
    <t xml:space="preserve">Otros respuestas y accesorios menores </t>
  </si>
  <si>
    <t>2.3.9.9</t>
  </si>
  <si>
    <t>Productos y Útiles varios  N. I . P.</t>
  </si>
  <si>
    <t>Transferencias Corrientes</t>
  </si>
  <si>
    <t>2.4.1</t>
  </si>
  <si>
    <t xml:space="preserve">Transferencias Corrientes al Sector Privado </t>
  </si>
  <si>
    <t>2.4.1.1.1</t>
  </si>
  <si>
    <t>pensiones</t>
  </si>
  <si>
    <t>2.4.1.1.3</t>
  </si>
  <si>
    <t>Indemnización laboral</t>
  </si>
  <si>
    <t>2.4.1.2.1</t>
  </si>
  <si>
    <t xml:space="preserve">Ayuda  y donaciones  a personas </t>
  </si>
  <si>
    <t>2.4.1.2.2</t>
  </si>
  <si>
    <t>Ayuda  y donaciones  ocasionales a hogares</t>
  </si>
  <si>
    <t>2.4.1.3</t>
  </si>
  <si>
    <t xml:space="preserve">Premios literarios, deportivos y artísticos </t>
  </si>
  <si>
    <t>2.4.1.4.1</t>
  </si>
  <si>
    <t>Becas Nacionales</t>
  </si>
  <si>
    <t>2.4.4.</t>
  </si>
  <si>
    <t xml:space="preserve">Transferencias Corrientes  a Empresas  Publicas No Financieras </t>
  </si>
  <si>
    <t>2.4.4.1</t>
  </si>
  <si>
    <t xml:space="preserve">Transferencias corrientes a empresas publicas no financieras nacionales para servicios personales </t>
  </si>
  <si>
    <t>2.4.1.6.01</t>
  </si>
  <si>
    <t>Transferencias corrientes a Asociaciones sin fines de lucro</t>
  </si>
  <si>
    <t>2.4.2.2.01</t>
  </si>
  <si>
    <t>Transferencias corrientes a Instituciones Descentralizadas y Autónomas no Empresariales y no</t>
  </si>
  <si>
    <t>2.4..4.1.2</t>
  </si>
  <si>
    <t>Otras transferencias corrientes a Empresas publica</t>
  </si>
  <si>
    <t>2.4.5.2.2</t>
  </si>
  <si>
    <t>Otras transferencias corrientes a institucioenes publica financiera</t>
  </si>
  <si>
    <t>2.4.7.2.1</t>
  </si>
  <si>
    <t>Transferencias corrientes a Organizaciones internacionales</t>
  </si>
  <si>
    <t>2.4.9.1.1</t>
  </si>
  <si>
    <t>Transferencias corrientes a otras instituciones publica</t>
  </si>
  <si>
    <t>Financieras para Servicios Personales</t>
  </si>
  <si>
    <t>2.6.1</t>
  </si>
  <si>
    <t>Maquinaria y Equipo</t>
  </si>
  <si>
    <t>2.6.1.1</t>
  </si>
  <si>
    <t xml:space="preserve">Muebles de Oficina y Estantería </t>
  </si>
  <si>
    <t>2.6.1.2</t>
  </si>
  <si>
    <t xml:space="preserve">Muebles de alojamiento, excepto de oficina y estantería </t>
  </si>
  <si>
    <t>2.6.1.3</t>
  </si>
  <si>
    <t>Equipo computacional</t>
  </si>
  <si>
    <t>2.6.1.4</t>
  </si>
  <si>
    <t>Metales y piedras preciosas</t>
  </si>
  <si>
    <t>2.6.1.5</t>
  </si>
  <si>
    <t>Electrodomésticos</t>
  </si>
  <si>
    <t>2.6.1.9</t>
  </si>
  <si>
    <t>Otros Mobiliarios y Equipos No Identificados Precedentemente</t>
  </si>
  <si>
    <t>2.6.2</t>
  </si>
  <si>
    <t xml:space="preserve">Mobiliario y Equipo Educacional y Recreativo </t>
  </si>
  <si>
    <t>2.6.2.1</t>
  </si>
  <si>
    <t xml:space="preserve">Equipos y aparatos audiovisuales </t>
  </si>
  <si>
    <t>2.6.2.3.1</t>
  </si>
  <si>
    <t>Camara fotograficas y de video</t>
  </si>
  <si>
    <t>2.6.3.1</t>
  </si>
  <si>
    <t>Equipos medicos y de laboratorio</t>
  </si>
  <si>
    <t>2.6.2.4</t>
  </si>
  <si>
    <t>Equipos Recreativos</t>
  </si>
  <si>
    <t>2.6.4</t>
  </si>
  <si>
    <t xml:space="preserve">Vehículos  y Equipo  de Transporte, Tracción y Elevación </t>
  </si>
  <si>
    <t>2.6.4.1</t>
  </si>
  <si>
    <t>Automóviles y Camiones</t>
  </si>
  <si>
    <t>2.6.4.8</t>
  </si>
  <si>
    <t xml:space="preserve">Otros Equipos de Transporte </t>
  </si>
  <si>
    <t>2.6.5</t>
  </si>
  <si>
    <t xml:space="preserve">Maquinarias, Otros Equipos y Herramientas </t>
  </si>
  <si>
    <t>2.6.5.2</t>
  </si>
  <si>
    <t xml:space="preserve">Maquinaria y Equipo Industrial </t>
  </si>
  <si>
    <t>2.6.5.5</t>
  </si>
  <si>
    <t>Equipo de comunicación, telecomunicaciones y señalamiento</t>
  </si>
  <si>
    <t>2.6.5.6</t>
  </si>
  <si>
    <t xml:space="preserve">Equipo de generación eléctrica, aparatos y Accesorios eléctricos </t>
  </si>
  <si>
    <t>2.6.5.7</t>
  </si>
  <si>
    <t>Herramientas y maquinaria</t>
  </si>
  <si>
    <t>2.6.7</t>
  </si>
  <si>
    <t xml:space="preserve">Bienes Inmuebles </t>
  </si>
  <si>
    <t>2.6.7.4</t>
  </si>
  <si>
    <t xml:space="preserve">Edificios  no residenciales </t>
  </si>
  <si>
    <t>2.6.7.5</t>
  </si>
  <si>
    <t xml:space="preserve">Otras estructuras </t>
  </si>
  <si>
    <t>2.6.8</t>
  </si>
  <si>
    <t xml:space="preserve">Bienes Intangibles </t>
  </si>
  <si>
    <t>2.6.8.3.1</t>
  </si>
  <si>
    <t>Programas de Computación</t>
  </si>
  <si>
    <t>2.6.8.1</t>
  </si>
  <si>
    <t>Investigación y desarrollo</t>
  </si>
  <si>
    <t>2.6.8.3.2</t>
  </si>
  <si>
    <t xml:space="preserve">Base de Datos </t>
  </si>
  <si>
    <t>2.6.9</t>
  </si>
  <si>
    <t>Equipos de Seguridad</t>
  </si>
  <si>
    <t>2.6.9.2</t>
  </si>
  <si>
    <t>OBRAS</t>
  </si>
  <si>
    <t>2.7.1</t>
  </si>
  <si>
    <t>Obras de Edificaciones</t>
  </si>
  <si>
    <t>2.7.1.2.1</t>
  </si>
  <si>
    <t>Obras para edificaciones no residenciales</t>
  </si>
  <si>
    <t xml:space="preserve">Total General </t>
  </si>
  <si>
    <t>CONSOLIDADO MENSUAL DE SEPTIEMBRE 2015</t>
  </si>
  <si>
    <t>PROSOLI</t>
  </si>
  <si>
    <t>2.2.7.1.3</t>
  </si>
  <si>
    <t>Limpieza, desmalezamiento de tierras y terrenos</t>
  </si>
  <si>
    <t>2.2.5.3.2</t>
  </si>
  <si>
    <t>Alquiler de equipos para computacion</t>
  </si>
  <si>
    <t>2.2.8.7.2</t>
  </si>
  <si>
    <t>Servicios Juridicos</t>
  </si>
  <si>
    <t>2.3.7.2.6</t>
  </si>
  <si>
    <t>Pintura, lacas, barnices, diluyentes y absorbentes para pinturas</t>
  </si>
  <si>
    <t>2.5.4.1.02</t>
  </si>
  <si>
    <t>Otras Transferencias de Capital a Empresas Publicas no Finan- Nac.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</si>
</sst>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16" x14ac:knownFonts="1">
    <font>
      <sz val="10"/>
      <name val="Arial"/>
    </font>
    <font>
      <sz val="10"/>
      <name val="Arial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2"/>
      <color indexed="8"/>
      <name val="Arial Narrow"/>
      <family val="2"/>
    </font>
    <font>
      <b/>
      <sz val="16"/>
      <color theme="1"/>
      <name val="Arial Narrow"/>
      <family val="2"/>
    </font>
    <font>
      <b/>
      <sz val="20"/>
      <color theme="1"/>
      <name val="Arial Narrow"/>
      <family val="2"/>
    </font>
    <font>
      <b/>
      <sz val="14"/>
      <color indexed="8"/>
      <name val="Arial Narrow"/>
      <family val="2"/>
    </font>
    <font>
      <b/>
      <sz val="11"/>
      <color indexed="8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b/>
      <sz val="14"/>
      <color theme="1"/>
      <name val="Arial Narrow"/>
      <family val="2"/>
    </font>
    <font>
      <b/>
      <sz val="18"/>
      <color theme="1"/>
      <name val="Arial Narrow"/>
      <family val="2"/>
    </font>
    <font>
      <sz val="11"/>
      <color indexed="8"/>
      <name val="Arial Narrow"/>
      <family val="2"/>
    </font>
    <font>
      <b/>
      <sz val="14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2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double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ck">
        <color indexed="64"/>
      </right>
      <top style="thick">
        <color indexed="64"/>
      </top>
      <bottom/>
      <diagonal/>
    </border>
    <border>
      <left style="double">
        <color auto="1"/>
      </left>
      <right style="thick">
        <color indexed="64"/>
      </right>
      <top/>
      <bottom style="medium">
        <color auto="1"/>
      </bottom>
      <diagonal/>
    </border>
    <border>
      <left style="thick">
        <color indexed="64"/>
      </left>
      <right style="thick">
        <color indexed="64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indexed="64"/>
      </left>
      <right style="double">
        <color auto="1"/>
      </right>
      <top style="thick">
        <color indexed="64"/>
      </top>
      <bottom style="medium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2" borderId="3" xfId="0" applyFont="1" applyFill="1" applyBorder="1"/>
    <xf numFmtId="43" fontId="0" fillId="0" borderId="0" xfId="0" applyNumberFormat="1"/>
    <xf numFmtId="0" fontId="0" fillId="0" borderId="0" xfId="0" applyFill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3" xfId="0" applyFont="1" applyBorder="1"/>
    <xf numFmtId="49" fontId="3" fillId="0" borderId="3" xfId="0" applyNumberFormat="1" applyFont="1" applyBorder="1" applyAlignment="1">
      <alignment horizontal="center"/>
    </xf>
    <xf numFmtId="0" fontId="3" fillId="0" borderId="6" xfId="0" applyFont="1" applyBorder="1"/>
    <xf numFmtId="0" fontId="7" fillId="2" borderId="8" xfId="0" applyFont="1" applyFill="1" applyBorder="1"/>
    <xf numFmtId="0" fontId="2" fillId="2" borderId="5" xfId="0" applyFont="1" applyFill="1" applyBorder="1"/>
    <xf numFmtId="49" fontId="3" fillId="0" borderId="6" xfId="0" applyNumberFormat="1" applyFont="1" applyBorder="1" applyAlignment="1">
      <alignment horizontal="center"/>
    </xf>
    <xf numFmtId="0" fontId="8" fillId="2" borderId="5" xfId="0" applyNumberFormat="1" applyFont="1" applyFill="1" applyBorder="1" applyAlignment="1">
      <alignment horizontal="center"/>
    </xf>
    <xf numFmtId="43" fontId="10" fillId="2" borderId="5" xfId="1" applyFont="1" applyFill="1" applyBorder="1"/>
    <xf numFmtId="43" fontId="9" fillId="0" borderId="3" xfId="1" applyFont="1" applyBorder="1"/>
    <xf numFmtId="0" fontId="9" fillId="0" borderId="3" xfId="0" applyNumberFormat="1" applyFont="1" applyBorder="1" applyAlignment="1">
      <alignment horizontal="center"/>
    </xf>
    <xf numFmtId="0" fontId="8" fillId="2" borderId="3" xfId="0" applyNumberFormat="1" applyFont="1" applyFill="1" applyBorder="1" applyAlignment="1">
      <alignment horizontal="center"/>
    </xf>
    <xf numFmtId="43" fontId="10" fillId="2" borderId="3" xfId="1" applyFont="1" applyFill="1" applyBorder="1"/>
    <xf numFmtId="0" fontId="9" fillId="0" borderId="6" xfId="0" applyNumberFormat="1" applyFont="1" applyBorder="1" applyAlignment="1">
      <alignment horizontal="center"/>
    </xf>
    <xf numFmtId="43" fontId="9" fillId="0" borderId="6" xfId="1" applyFont="1" applyBorder="1"/>
    <xf numFmtId="0" fontId="7" fillId="2" borderId="8" xfId="0" applyNumberFormat="1" applyFont="1" applyFill="1" applyBorder="1" applyAlignment="1">
      <alignment horizontal="center"/>
    </xf>
    <xf numFmtId="43" fontId="11" fillId="2" borderId="8" xfId="1" applyFont="1" applyFill="1" applyBorder="1"/>
    <xf numFmtId="43" fontId="10" fillId="2" borderId="5" xfId="0" applyNumberFormat="1" applyFont="1" applyFill="1" applyBorder="1"/>
    <xf numFmtId="0" fontId="3" fillId="0" borderId="15" xfId="0" applyFont="1" applyBorder="1"/>
    <xf numFmtId="43" fontId="9" fillId="0" borderId="15" xfId="1" applyFont="1" applyBorder="1"/>
    <xf numFmtId="164" fontId="0" fillId="0" borderId="0" xfId="0" applyNumberFormat="1"/>
    <xf numFmtId="0" fontId="10" fillId="0" borderId="7" xfId="0" applyFont="1" applyBorder="1" applyAlignment="1">
      <alignment horizontal="center" vertical="center" wrapText="1"/>
    </xf>
    <xf numFmtId="0" fontId="14" fillId="0" borderId="16" xfId="0" applyNumberFormat="1" applyFont="1" applyFill="1" applyBorder="1" applyAlignment="1">
      <alignment horizontal="center"/>
    </xf>
    <xf numFmtId="0" fontId="3" fillId="0" borderId="16" xfId="0" applyFont="1" applyFill="1" applyBorder="1"/>
    <xf numFmtId="43" fontId="9" fillId="0" borderId="16" xfId="1" applyFont="1" applyFill="1" applyBorder="1"/>
    <xf numFmtId="0" fontId="4" fillId="3" borderId="7" xfId="0" applyNumberFormat="1" applyFont="1" applyFill="1" applyBorder="1" applyAlignment="1">
      <alignment horizontal="center"/>
    </xf>
    <xf numFmtId="0" fontId="4" fillId="3" borderId="7" xfId="0" applyFont="1" applyFill="1" applyBorder="1"/>
    <xf numFmtId="43" fontId="10" fillId="3" borderId="7" xfId="0" applyNumberFormat="1" applyFont="1" applyFill="1" applyBorder="1"/>
    <xf numFmtId="0" fontId="0" fillId="0" borderId="0" xfId="0" applyBorder="1"/>
    <xf numFmtId="0" fontId="15" fillId="0" borderId="17" xfId="0" applyFont="1" applyBorder="1" applyAlignment="1">
      <alignment horizontal="center" vertical="center" wrapText="1"/>
    </xf>
    <xf numFmtId="43" fontId="10" fillId="0" borderId="3" xfId="1" applyFont="1" applyFill="1" applyBorder="1"/>
    <xf numFmtId="0" fontId="14" fillId="0" borderId="3" xfId="0" applyNumberFormat="1" applyFont="1" applyFill="1" applyBorder="1" applyAlignment="1">
      <alignment horizontal="center"/>
    </xf>
    <xf numFmtId="0" fontId="3" fillId="0" borderId="3" xfId="0" applyFont="1" applyFill="1" applyBorder="1"/>
    <xf numFmtId="43" fontId="9" fillId="0" borderId="3" xfId="1" applyFont="1" applyFill="1" applyBorder="1"/>
    <xf numFmtId="0" fontId="9" fillId="0" borderId="15" xfId="0" applyNumberFormat="1" applyFont="1" applyBorder="1" applyAlignment="1">
      <alignment horizontal="center"/>
    </xf>
    <xf numFmtId="43" fontId="9" fillId="0" borderId="6" xfId="1" applyFont="1" applyFill="1" applyBorder="1"/>
    <xf numFmtId="4" fontId="0" fillId="0" borderId="0" xfId="0" applyNumberFormat="1"/>
    <xf numFmtId="43" fontId="9" fillId="0" borderId="19" xfId="1" applyFont="1" applyBorder="1"/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0" borderId="14" xfId="0" applyFont="1" applyBorder="1" applyAlignment="1"/>
    <xf numFmtId="0" fontId="15" fillId="0" borderId="18" xfId="0" applyFont="1" applyBorder="1" applyAlignment="1">
      <alignment horizontal="center" vertical="center" wrapText="1"/>
    </xf>
    <xf numFmtId="0" fontId="6" fillId="0" borderId="9" xfId="0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10" xfId="0" applyFont="1" applyBorder="1" applyAlignment="1" applyProtection="1">
      <alignment horizontal="center"/>
      <protection locked="0"/>
    </xf>
    <xf numFmtId="0" fontId="13" fillId="0" borderId="2" xfId="0" applyFont="1" applyBorder="1" applyAlignment="1" applyProtection="1">
      <alignment horizontal="center"/>
      <protection locked="0"/>
    </xf>
    <xf numFmtId="0" fontId="13" fillId="0" borderId="0" xfId="0" applyFont="1" applyBorder="1" applyAlignment="1" applyProtection="1">
      <alignment horizontal="center"/>
      <protection locked="0"/>
    </xf>
    <xf numFmtId="0" fontId="13" fillId="0" borderId="11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9" fillId="0" borderId="2" xfId="0" applyFont="1" applyBorder="1" applyAlignment="1" applyProtection="1">
      <alignment horizontal="center"/>
      <protection locked="0"/>
    </xf>
    <xf numFmtId="0" fontId="9" fillId="0" borderId="0" xfId="0" applyFont="1" applyBorder="1" applyAlignment="1" applyProtection="1">
      <alignment horizontal="center"/>
      <protection locked="0"/>
    </xf>
    <xf numFmtId="0" fontId="9" fillId="0" borderId="11" xfId="0" applyFont="1" applyBorder="1" applyAlignment="1" applyProtection="1">
      <alignment horizont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1094852</xdr:colOff>
      <xdr:row>5</xdr:row>
      <xdr:rowOff>170090</xdr:rowOff>
    </xdr:to>
    <xdr:pic>
      <xdr:nvPicPr>
        <xdr:cNvPr id="2" name="Picture 2" descr="C:\Users\fr.cardoza.SOLIDARIDAD\Pictures\untitled.bmp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2272488" cy="1616158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917864</xdr:colOff>
      <xdr:row>0</xdr:row>
      <xdr:rowOff>25977</xdr:rowOff>
    </xdr:from>
    <xdr:to>
      <xdr:col>5</xdr:col>
      <xdr:colOff>1143000</xdr:colOff>
      <xdr:row>5</xdr:row>
      <xdr:rowOff>147204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60773" y="25977"/>
          <a:ext cx="2684318" cy="15672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1:J247"/>
  <sheetViews>
    <sheetView showGridLines="0" tabSelected="1" view="pageBreakPreview" topLeftCell="A10" zoomScale="110" zoomScaleSheetLayoutView="110" workbookViewId="0">
      <selection activeCell="B16" sqref="B16"/>
    </sheetView>
  </sheetViews>
  <sheetFormatPr baseColWidth="10" defaultColWidth="11.42578125" defaultRowHeight="12.75" x14ac:dyDescent="0.2"/>
  <cols>
    <col min="1" max="1" width="17.7109375" customWidth="1"/>
    <col min="2" max="2" width="75" bestFit="1" customWidth="1"/>
    <col min="3" max="3" width="17.42578125" customWidth="1"/>
    <col min="4" max="4" width="20.85546875" customWidth="1"/>
    <col min="5" max="5" width="16" customWidth="1"/>
    <col min="6" max="6" width="17.42578125" bestFit="1" customWidth="1"/>
    <col min="7" max="7" width="14.85546875" hidden="1" customWidth="1"/>
    <col min="8" max="8" width="18" hidden="1" customWidth="1"/>
  </cols>
  <sheetData>
    <row r="1" spans="1:8" ht="26.25" thickTop="1" x14ac:dyDescent="0.35">
      <c r="A1" s="47" t="s">
        <v>0</v>
      </c>
      <c r="B1" s="48"/>
      <c r="C1" s="48"/>
      <c r="D1" s="48"/>
      <c r="E1" s="48"/>
      <c r="F1" s="49"/>
    </row>
    <row r="2" spans="1:8" ht="23.25" x14ac:dyDescent="0.35">
      <c r="A2" s="50" t="s">
        <v>1</v>
      </c>
      <c r="B2" s="51"/>
      <c r="C2" s="51"/>
      <c r="D2" s="51"/>
      <c r="E2" s="51"/>
      <c r="F2" s="52"/>
    </row>
    <row r="3" spans="1:8" ht="23.25" x14ac:dyDescent="0.35">
      <c r="A3" s="50" t="s">
        <v>2</v>
      </c>
      <c r="B3" s="51"/>
      <c r="C3" s="51"/>
      <c r="D3" s="51"/>
      <c r="E3" s="51"/>
      <c r="F3" s="52"/>
    </row>
    <row r="4" spans="1:8" ht="20.25" x14ac:dyDescent="0.3">
      <c r="A4" s="53" t="s">
        <v>400</v>
      </c>
      <c r="B4" s="54"/>
      <c r="C4" s="54"/>
      <c r="D4" s="54"/>
      <c r="E4" s="54"/>
      <c r="F4" s="55"/>
    </row>
    <row r="5" spans="1:8" ht="20.25" x14ac:dyDescent="0.3">
      <c r="A5" s="53" t="s">
        <v>3</v>
      </c>
      <c r="B5" s="54"/>
      <c r="C5" s="54"/>
      <c r="D5" s="54"/>
      <c r="E5" s="54"/>
      <c r="F5" s="55"/>
    </row>
    <row r="6" spans="1:8" ht="13.5" thickBot="1" x14ac:dyDescent="0.25">
      <c r="A6" s="56"/>
      <c r="B6" s="57"/>
      <c r="C6" s="57"/>
      <c r="D6" s="57"/>
      <c r="E6" s="57"/>
      <c r="F6" s="58"/>
    </row>
    <row r="7" spans="1:8" ht="31.5" customHeight="1" thickTop="1" thickBot="1" x14ac:dyDescent="0.25">
      <c r="A7" s="42" t="s">
        <v>4</v>
      </c>
      <c r="B7" s="44" t="s">
        <v>5</v>
      </c>
      <c r="C7" s="46" t="s">
        <v>6</v>
      </c>
      <c r="D7" s="46"/>
      <c r="E7" s="46"/>
      <c r="F7" s="33" t="s">
        <v>401</v>
      </c>
    </row>
    <row r="8" spans="1:8" ht="28.5" customHeight="1" thickBot="1" x14ac:dyDescent="0.25">
      <c r="A8" s="43"/>
      <c r="B8" s="45"/>
      <c r="C8" s="25" t="s">
        <v>7</v>
      </c>
      <c r="D8" s="25" t="s">
        <v>8</v>
      </c>
      <c r="E8" s="25" t="s">
        <v>9</v>
      </c>
      <c r="F8" s="25" t="s">
        <v>10</v>
      </c>
      <c r="H8" s="3" t="s">
        <v>11</v>
      </c>
    </row>
    <row r="9" spans="1:8" ht="16.5" thickBot="1" x14ac:dyDescent="0.3">
      <c r="A9" s="29">
        <v>2.1</v>
      </c>
      <c r="B9" s="30" t="s">
        <v>12</v>
      </c>
      <c r="C9" s="31">
        <f>+C10+C13+C25+C36+C21</f>
        <v>23244632.120000001</v>
      </c>
      <c r="D9" s="31">
        <f>+D10+D13+D18+D21+D25+D33+D36</f>
        <v>29455080.830000002</v>
      </c>
      <c r="E9" s="31">
        <f>+E10+E13+E18+E21+E25+E33+E36</f>
        <v>2808377.92</v>
      </c>
      <c r="F9" s="31">
        <f>+F10+F13+F18+F21+F25+F33+F36</f>
        <v>55508090.869999997</v>
      </c>
      <c r="H9" s="2">
        <f>+C9+D9+E9</f>
        <v>55508090.870000005</v>
      </c>
    </row>
    <row r="10" spans="1:8" ht="16.5" x14ac:dyDescent="0.3">
      <c r="A10" s="11" t="s">
        <v>13</v>
      </c>
      <c r="B10" s="9" t="s">
        <v>14</v>
      </c>
      <c r="C10" s="21">
        <f>C11+C12</f>
        <v>19782696.510000002</v>
      </c>
      <c r="D10" s="21">
        <f>SUM(D11:D12)</f>
        <v>11641868.73</v>
      </c>
      <c r="E10" s="21">
        <f>SUM(E11:E12)</f>
        <v>2642030.94</v>
      </c>
      <c r="F10" s="21">
        <f>SUM(F11:F12)</f>
        <v>34066596.18</v>
      </c>
      <c r="H10" s="2">
        <f t="shared" ref="H10:H93" si="0">+C10+D10+E10</f>
        <v>34066596.18</v>
      </c>
    </row>
    <row r="11" spans="1:8" x14ac:dyDescent="0.2">
      <c r="A11" s="4" t="s">
        <v>15</v>
      </c>
      <c r="B11" s="5" t="s">
        <v>16</v>
      </c>
      <c r="C11" s="40">
        <v>19782696.510000002</v>
      </c>
      <c r="D11" s="37">
        <v>11516268.73</v>
      </c>
      <c r="E11" s="13">
        <v>2642030.94</v>
      </c>
      <c r="F11" s="13">
        <f>SUM(C11:E11)</f>
        <v>33940996.18</v>
      </c>
      <c r="H11" s="2">
        <f t="shared" si="0"/>
        <v>33940996.18</v>
      </c>
    </row>
    <row r="12" spans="1:8" x14ac:dyDescent="0.2">
      <c r="A12" s="14" t="s">
        <v>17</v>
      </c>
      <c r="B12" s="5" t="s">
        <v>18</v>
      </c>
      <c r="C12" s="13"/>
      <c r="D12" s="37">
        <v>125600</v>
      </c>
      <c r="E12" s="13"/>
      <c r="F12" s="13">
        <f>SUM(C12:E12)</f>
        <v>125600</v>
      </c>
      <c r="H12" s="2">
        <f t="shared" si="0"/>
        <v>125600</v>
      </c>
    </row>
    <row r="13" spans="1:8" ht="16.5" x14ac:dyDescent="0.3">
      <c r="A13" s="15" t="s">
        <v>19</v>
      </c>
      <c r="B13" s="1" t="s">
        <v>20</v>
      </c>
      <c r="C13" s="16">
        <f>SUM(C14:C16)</f>
        <v>159100</v>
      </c>
      <c r="D13" s="16">
        <f>SUM(D14:D16)</f>
        <v>9727634.75</v>
      </c>
      <c r="E13" s="16">
        <f>SUM(E14:E16)</f>
        <v>125000</v>
      </c>
      <c r="F13" s="16">
        <f>SUM(F14:F16)</f>
        <v>10011734.75</v>
      </c>
      <c r="H13" s="2">
        <f t="shared" si="0"/>
        <v>10011734.75</v>
      </c>
    </row>
    <row r="14" spans="1:8" x14ac:dyDescent="0.2">
      <c r="A14" s="4" t="s">
        <v>21</v>
      </c>
      <c r="B14" s="5" t="s">
        <v>22</v>
      </c>
      <c r="C14" s="40">
        <v>159100</v>
      </c>
      <c r="D14" s="37">
        <v>9649967.0800000001</v>
      </c>
      <c r="E14" s="13">
        <f>55000+15000+55000</f>
        <v>125000</v>
      </c>
      <c r="F14" s="13">
        <f>SUM(C14:E14)</f>
        <v>9934067.0800000001</v>
      </c>
      <c r="H14" s="2">
        <f>+C14+D14+E14</f>
        <v>9934067.0800000001</v>
      </c>
    </row>
    <row r="15" spans="1:8" x14ac:dyDescent="0.2">
      <c r="A15" s="4" t="s">
        <v>23</v>
      </c>
      <c r="B15" s="5" t="s">
        <v>24</v>
      </c>
      <c r="C15" s="13"/>
      <c r="D15" s="37">
        <v>77667.67</v>
      </c>
      <c r="E15" s="13"/>
      <c r="F15" s="13">
        <f t="shared" ref="F15:F16" si="1">SUM(C15:E15)</f>
        <v>77667.67</v>
      </c>
      <c r="H15" s="2">
        <f t="shared" si="0"/>
        <v>77667.67</v>
      </c>
    </row>
    <row r="16" spans="1:8" x14ac:dyDescent="0.2">
      <c r="A16" s="4" t="s">
        <v>25</v>
      </c>
      <c r="B16" s="5" t="s">
        <v>26</v>
      </c>
      <c r="C16" s="13"/>
      <c r="D16" s="13"/>
      <c r="E16" s="13"/>
      <c r="F16" s="13">
        <f t="shared" si="1"/>
        <v>0</v>
      </c>
      <c r="H16" s="2">
        <f>+C16+D16+E16</f>
        <v>0</v>
      </c>
    </row>
    <row r="17" spans="1:8" x14ac:dyDescent="0.2">
      <c r="A17" s="4"/>
      <c r="B17" s="5"/>
      <c r="C17" s="13"/>
      <c r="D17" s="13"/>
      <c r="E17" s="13"/>
      <c r="F17" s="13">
        <f>SUM(C17:E17)</f>
        <v>0</v>
      </c>
      <c r="H17" s="2"/>
    </row>
    <row r="18" spans="1:8" ht="16.5" x14ac:dyDescent="0.3">
      <c r="A18" s="15" t="s">
        <v>27</v>
      </c>
      <c r="B18" s="1" t="s">
        <v>28</v>
      </c>
      <c r="C18" s="16">
        <f>SUM(C19:C20)</f>
        <v>0</v>
      </c>
      <c r="D18" s="16">
        <f t="shared" ref="D18" si="2">SUM(D19:D20)</f>
        <v>0</v>
      </c>
      <c r="E18" s="16">
        <f>SUM(E19:E20)</f>
        <v>0</v>
      </c>
      <c r="F18" s="16">
        <f>SUM(F19:F20)</f>
        <v>0</v>
      </c>
      <c r="H18" s="2">
        <f t="shared" si="0"/>
        <v>0</v>
      </c>
    </row>
    <row r="19" spans="1:8" x14ac:dyDescent="0.2">
      <c r="A19" s="4" t="s">
        <v>29</v>
      </c>
      <c r="B19" s="5" t="s">
        <v>30</v>
      </c>
      <c r="C19" s="13"/>
      <c r="D19" s="13"/>
      <c r="E19" s="13"/>
      <c r="F19" s="13">
        <f>SUM(C19:E19)</f>
        <v>0</v>
      </c>
      <c r="H19" s="2">
        <f t="shared" si="0"/>
        <v>0</v>
      </c>
    </row>
    <row r="20" spans="1:8" x14ac:dyDescent="0.2">
      <c r="A20" s="4"/>
      <c r="B20" s="5"/>
      <c r="C20" s="13"/>
      <c r="D20" s="13"/>
      <c r="E20" s="13"/>
      <c r="F20" s="13">
        <f>SUM(C20:E20)</f>
        <v>0</v>
      </c>
      <c r="H20" s="2">
        <f t="shared" si="0"/>
        <v>0</v>
      </c>
    </row>
    <row r="21" spans="1:8" ht="16.5" x14ac:dyDescent="0.3">
      <c r="A21" s="15" t="s">
        <v>31</v>
      </c>
      <c r="B21" s="1" t="s">
        <v>32</v>
      </c>
      <c r="C21" s="16">
        <f>SUM(C22:C24)</f>
        <v>247750.88</v>
      </c>
      <c r="D21" s="16">
        <f>SUM(D22:D24)</f>
        <v>199526.57</v>
      </c>
      <c r="E21" s="16">
        <f t="shared" ref="E21" si="3">SUM(E22:E24)</f>
        <v>41346.980000000003</v>
      </c>
      <c r="F21" s="16">
        <f>SUM(F22:F24)</f>
        <v>488624.43000000005</v>
      </c>
      <c r="H21" s="2">
        <f t="shared" si="0"/>
        <v>488624.43</v>
      </c>
    </row>
    <row r="22" spans="1:8" x14ac:dyDescent="0.2">
      <c r="A22" s="4" t="s">
        <v>33</v>
      </c>
      <c r="B22" s="5" t="s">
        <v>34</v>
      </c>
      <c r="C22" s="40">
        <v>247750.88</v>
      </c>
      <c r="D22" s="37">
        <v>54000</v>
      </c>
      <c r="E22" s="13"/>
      <c r="F22" s="13">
        <f>SUM(C22:E22)</f>
        <v>301750.88</v>
      </c>
      <c r="H22" s="2">
        <f t="shared" si="0"/>
        <v>301750.88</v>
      </c>
    </row>
    <row r="23" spans="1:8" x14ac:dyDescent="0.2">
      <c r="A23" s="4" t="s">
        <v>35</v>
      </c>
      <c r="B23" s="5" t="s">
        <v>36</v>
      </c>
      <c r="C23" s="13"/>
      <c r="D23" s="37">
        <v>145526.57</v>
      </c>
      <c r="E23" s="13">
        <f>12736+20996.77+7614.21</f>
        <v>41346.980000000003</v>
      </c>
      <c r="F23" s="13">
        <f t="shared" ref="F23:F24" si="4">SUM(C23:E23)</f>
        <v>186873.55000000002</v>
      </c>
      <c r="H23" s="2">
        <f t="shared" si="0"/>
        <v>186873.55000000002</v>
      </c>
    </row>
    <row r="24" spans="1:8" x14ac:dyDescent="0.2">
      <c r="A24" s="14"/>
      <c r="B24" s="5"/>
      <c r="C24" s="13"/>
      <c r="D24" s="13"/>
      <c r="E24" s="13"/>
      <c r="F24" s="13">
        <f t="shared" si="4"/>
        <v>0</v>
      </c>
      <c r="H24" s="2">
        <f t="shared" si="0"/>
        <v>0</v>
      </c>
    </row>
    <row r="25" spans="1:8" ht="16.5" x14ac:dyDescent="0.3">
      <c r="A25" s="15" t="s">
        <v>37</v>
      </c>
      <c r="B25" s="1" t="s">
        <v>38</v>
      </c>
      <c r="C25" s="16">
        <f>SUM(C26:C32)</f>
        <v>41500</v>
      </c>
      <c r="D25" s="16">
        <f>SUM(D26:D32)</f>
        <v>1738259.8</v>
      </c>
      <c r="E25" s="16">
        <f>SUM(E26:E32)</f>
        <v>0</v>
      </c>
      <c r="F25" s="16">
        <f>SUM(F26:F32)</f>
        <v>1779759.8</v>
      </c>
      <c r="H25" s="2">
        <f t="shared" si="0"/>
        <v>1779759.8</v>
      </c>
    </row>
    <row r="26" spans="1:8" ht="16.5" x14ac:dyDescent="0.3">
      <c r="A26" s="35" t="s">
        <v>39</v>
      </c>
      <c r="B26" s="36" t="s">
        <v>40</v>
      </c>
      <c r="C26" s="34"/>
      <c r="D26" s="37"/>
      <c r="E26" s="34"/>
      <c r="F26" s="13">
        <f>SUM(C26:E26)</f>
        <v>0</v>
      </c>
      <c r="H26" s="2"/>
    </row>
    <row r="27" spans="1:8" x14ac:dyDescent="0.2">
      <c r="A27" s="4" t="s">
        <v>41</v>
      </c>
      <c r="B27" s="5" t="s">
        <v>42</v>
      </c>
      <c r="C27" s="13"/>
      <c r="D27" s="37">
        <v>107659.8</v>
      </c>
      <c r="E27" s="13"/>
      <c r="F27" s="13">
        <f t="shared" ref="F27:F32" si="5">SUM(C27:E27)</f>
        <v>107659.8</v>
      </c>
      <c r="H27" s="2">
        <f t="shared" si="0"/>
        <v>107659.8</v>
      </c>
    </row>
    <row r="28" spans="1:8" x14ac:dyDescent="0.2">
      <c r="A28" s="4" t="s">
        <v>43</v>
      </c>
      <c r="B28" s="5" t="s">
        <v>44</v>
      </c>
      <c r="C28" s="13"/>
      <c r="D28" s="37"/>
      <c r="E28" s="13"/>
      <c r="F28" s="13">
        <f t="shared" si="5"/>
        <v>0</v>
      </c>
      <c r="H28" s="2">
        <f t="shared" si="0"/>
        <v>0</v>
      </c>
    </row>
    <row r="29" spans="1:8" x14ac:dyDescent="0.2">
      <c r="A29" s="4" t="s">
        <v>45</v>
      </c>
      <c r="B29" s="5" t="s">
        <v>46</v>
      </c>
      <c r="C29" s="40">
        <v>41500</v>
      </c>
      <c r="D29" s="37">
        <v>1630600</v>
      </c>
      <c r="E29" s="13"/>
      <c r="F29" s="13">
        <f t="shared" si="5"/>
        <v>1672100</v>
      </c>
      <c r="H29" s="2">
        <f t="shared" si="0"/>
        <v>1672100</v>
      </c>
    </row>
    <row r="30" spans="1:8" x14ac:dyDescent="0.2">
      <c r="A30" s="4" t="s">
        <v>47</v>
      </c>
      <c r="B30" s="5" t="s">
        <v>48</v>
      </c>
      <c r="C30" s="13"/>
      <c r="D30" s="13"/>
      <c r="E30" s="13"/>
      <c r="F30" s="13">
        <f t="shared" si="5"/>
        <v>0</v>
      </c>
      <c r="H30" s="2">
        <f t="shared" si="0"/>
        <v>0</v>
      </c>
    </row>
    <row r="31" spans="1:8" x14ac:dyDescent="0.2">
      <c r="A31" s="4" t="s">
        <v>49</v>
      </c>
      <c r="B31" s="5" t="s">
        <v>50</v>
      </c>
      <c r="C31" s="13"/>
      <c r="D31" s="13"/>
      <c r="E31" s="13"/>
      <c r="F31" s="13">
        <f t="shared" si="5"/>
        <v>0</v>
      </c>
      <c r="H31" s="2">
        <f t="shared" si="0"/>
        <v>0</v>
      </c>
    </row>
    <row r="32" spans="1:8" x14ac:dyDescent="0.2">
      <c r="A32" s="14"/>
      <c r="B32" s="5"/>
      <c r="C32" s="13"/>
      <c r="D32" s="13"/>
      <c r="E32" s="13"/>
      <c r="F32" s="13">
        <f t="shared" si="5"/>
        <v>0</v>
      </c>
      <c r="H32" s="2">
        <f t="shared" si="0"/>
        <v>0</v>
      </c>
    </row>
    <row r="33" spans="1:8" ht="16.5" x14ac:dyDescent="0.3">
      <c r="A33" s="15" t="s">
        <v>51</v>
      </c>
      <c r="B33" s="1" t="s">
        <v>52</v>
      </c>
      <c r="C33" s="16">
        <f>SUM(C34:C34)</f>
        <v>0</v>
      </c>
      <c r="D33" s="16">
        <f>SUM(D34:D35)</f>
        <v>0</v>
      </c>
      <c r="E33" s="16">
        <f>SUM(E34:E35)</f>
        <v>0</v>
      </c>
      <c r="F33" s="16">
        <f>SUM(F34:F35)</f>
        <v>0</v>
      </c>
      <c r="H33" s="2"/>
    </row>
    <row r="34" spans="1:8" x14ac:dyDescent="0.2">
      <c r="A34" s="4" t="s">
        <v>53</v>
      </c>
      <c r="B34" s="5" t="s">
        <v>54</v>
      </c>
      <c r="C34" s="13"/>
      <c r="D34" s="13"/>
      <c r="E34" s="13"/>
      <c r="F34" s="13">
        <f>SUM(C34:E34)</f>
        <v>0</v>
      </c>
      <c r="H34" s="2"/>
    </row>
    <row r="35" spans="1:8" x14ac:dyDescent="0.2">
      <c r="A35" s="14" t="s">
        <v>55</v>
      </c>
      <c r="B35" s="5" t="s">
        <v>56</v>
      </c>
      <c r="C35" s="13"/>
      <c r="D35" s="13"/>
      <c r="E35" s="13"/>
      <c r="F35" s="13">
        <f>SUM(C35:E35)</f>
        <v>0</v>
      </c>
      <c r="H35" s="2"/>
    </row>
    <row r="36" spans="1:8" ht="16.5" x14ac:dyDescent="0.3">
      <c r="A36" s="15" t="s">
        <v>57</v>
      </c>
      <c r="B36" s="1" t="s">
        <v>58</v>
      </c>
      <c r="C36" s="16">
        <f>SUM(C37:C40)</f>
        <v>3013584.7299999995</v>
      </c>
      <c r="D36" s="16">
        <f>SUM(D37:D39)</f>
        <v>6147790.9799999995</v>
      </c>
      <c r="E36" s="16">
        <f>SUM(E37:E40)</f>
        <v>0</v>
      </c>
      <c r="F36" s="16">
        <f>SUM(F37:F40)</f>
        <v>9161375.709999999</v>
      </c>
      <c r="H36" s="2">
        <f t="shared" si="0"/>
        <v>9161375.709999999</v>
      </c>
    </row>
    <row r="37" spans="1:8" x14ac:dyDescent="0.2">
      <c r="A37" s="14" t="s">
        <v>59</v>
      </c>
      <c r="B37" s="5" t="s">
        <v>60</v>
      </c>
      <c r="C37" s="13">
        <v>1400003.92</v>
      </c>
      <c r="D37" s="37">
        <v>2855474.16</v>
      </c>
      <c r="E37" s="13"/>
      <c r="F37" s="13">
        <f>SUM(C37:E37)</f>
        <v>4255478.08</v>
      </c>
      <c r="H37" s="2">
        <f t="shared" si="0"/>
        <v>4255478.08</v>
      </c>
    </row>
    <row r="38" spans="1:8" x14ac:dyDescent="0.2">
      <c r="A38" s="14" t="s">
        <v>61</v>
      </c>
      <c r="B38" s="5" t="s">
        <v>62</v>
      </c>
      <c r="C38" s="13">
        <v>1408623.51</v>
      </c>
      <c r="D38" s="37">
        <v>2906628.18</v>
      </c>
      <c r="E38" s="13"/>
      <c r="F38" s="13">
        <f t="shared" ref="F38:F40" si="6">SUM(C38:E38)</f>
        <v>4315251.6900000004</v>
      </c>
      <c r="H38" s="2">
        <f t="shared" si="0"/>
        <v>4315251.6900000004</v>
      </c>
    </row>
    <row r="39" spans="1:8" x14ac:dyDescent="0.2">
      <c r="A39" s="14" t="s">
        <v>63</v>
      </c>
      <c r="B39" s="5" t="s">
        <v>64</v>
      </c>
      <c r="C39" s="13">
        <v>204957.3</v>
      </c>
      <c r="D39" s="37">
        <v>385688.64</v>
      </c>
      <c r="E39" s="13"/>
      <c r="F39" s="13">
        <f t="shared" si="6"/>
        <v>590645.93999999994</v>
      </c>
      <c r="H39" s="2">
        <f t="shared" si="0"/>
        <v>590645.93999999994</v>
      </c>
    </row>
    <row r="40" spans="1:8" ht="13.5" thickBot="1" x14ac:dyDescent="0.25">
      <c r="A40" s="17"/>
      <c r="B40" s="7"/>
      <c r="C40" s="18"/>
      <c r="D40" s="18"/>
      <c r="E40" s="18"/>
      <c r="F40" s="13">
        <f t="shared" si="6"/>
        <v>0</v>
      </c>
      <c r="H40" s="2">
        <f t="shared" si="0"/>
        <v>0</v>
      </c>
    </row>
    <row r="41" spans="1:8" ht="16.5" thickBot="1" x14ac:dyDescent="0.3">
      <c r="A41" s="29">
        <v>2.2000000000000002</v>
      </c>
      <c r="B41" s="30" t="s">
        <v>65</v>
      </c>
      <c r="C41" s="31">
        <f>+C42+C52+C56+C59+C64+C72+C77+C93+C107</f>
        <v>13072943.66</v>
      </c>
      <c r="D41" s="31">
        <f>+D42+D52+D56+D59+D64+D72+D77+D93+D107</f>
        <v>34790640.49000001</v>
      </c>
      <c r="E41" s="31">
        <f>+E42+E52+E56+E59+E64+E72+E77+E93+E107</f>
        <v>2909197.16</v>
      </c>
      <c r="F41" s="31">
        <f>+F42+F52+F56+F59+F64+F72+F77+F93+F107</f>
        <v>50772781.309999995</v>
      </c>
      <c r="H41" s="2">
        <f t="shared" si="0"/>
        <v>50772781.310000002</v>
      </c>
    </row>
    <row r="42" spans="1:8" ht="16.5" x14ac:dyDescent="0.3">
      <c r="A42" s="11" t="s">
        <v>66</v>
      </c>
      <c r="B42" s="9" t="s">
        <v>67</v>
      </c>
      <c r="C42" s="12">
        <f>SUM(C45:C50)</f>
        <v>6708175.6799999997</v>
      </c>
      <c r="D42" s="12">
        <f>SUM(D43:D51)</f>
        <v>6764948.3800000008</v>
      </c>
      <c r="E42" s="12">
        <f>SUM(E43:E51)</f>
        <v>1061333.72</v>
      </c>
      <c r="F42" s="12">
        <f>SUM(F43:F51)</f>
        <v>14534457.779999999</v>
      </c>
      <c r="H42" s="2">
        <f t="shared" si="0"/>
        <v>14534457.780000001</v>
      </c>
    </row>
    <row r="43" spans="1:8" ht="16.5" x14ac:dyDescent="0.3">
      <c r="A43" s="26" t="s">
        <v>68</v>
      </c>
      <c r="B43" s="27" t="s">
        <v>69</v>
      </c>
      <c r="C43" s="28"/>
      <c r="D43" s="28"/>
      <c r="E43" s="28"/>
      <c r="F43" s="13">
        <f t="shared" ref="F43:F54" si="7">SUM(C43:E43)</f>
        <v>0</v>
      </c>
      <c r="H43" s="2"/>
    </row>
    <row r="44" spans="1:8" ht="16.5" x14ac:dyDescent="0.3">
      <c r="A44" s="26" t="s">
        <v>70</v>
      </c>
      <c r="B44" s="27" t="s">
        <v>71</v>
      </c>
      <c r="C44" s="28"/>
      <c r="D44" s="28"/>
      <c r="E44" s="28"/>
      <c r="F44" s="13">
        <f t="shared" si="7"/>
        <v>0</v>
      </c>
      <c r="H44" s="2"/>
    </row>
    <row r="45" spans="1:8" x14ac:dyDescent="0.2">
      <c r="A45" s="14" t="s">
        <v>72</v>
      </c>
      <c r="B45" s="5" t="s">
        <v>73</v>
      </c>
      <c r="C45" s="40">
        <v>5539050.29</v>
      </c>
      <c r="D45" s="37">
        <v>4793684.7300000004</v>
      </c>
      <c r="E45" s="13"/>
      <c r="F45" s="13">
        <f>SUM(C45:E45)</f>
        <v>10332735.02</v>
      </c>
      <c r="H45" s="2">
        <f>+C45+D45+E45</f>
        <v>10332735.02</v>
      </c>
    </row>
    <row r="46" spans="1:8" x14ac:dyDescent="0.2">
      <c r="A46" s="14" t="s">
        <v>74</v>
      </c>
      <c r="B46" s="5" t="s">
        <v>75</v>
      </c>
      <c r="C46" s="13"/>
      <c r="D46" s="37">
        <v>8169.45</v>
      </c>
      <c r="E46" s="13"/>
      <c r="F46" s="13">
        <f t="shared" si="7"/>
        <v>8169.45</v>
      </c>
      <c r="H46" s="2">
        <f t="shared" si="0"/>
        <v>8169.45</v>
      </c>
    </row>
    <row r="47" spans="1:8" x14ac:dyDescent="0.2">
      <c r="A47" s="14" t="s">
        <v>76</v>
      </c>
      <c r="B47" s="5" t="s">
        <v>77</v>
      </c>
      <c r="C47" s="40">
        <v>1169125.3899999999</v>
      </c>
      <c r="D47" s="37">
        <v>372828.66</v>
      </c>
      <c r="E47" s="13">
        <f>2574.63+267970.22</f>
        <v>270544.84999999998</v>
      </c>
      <c r="F47" s="13">
        <f>SUM(C47:E47)</f>
        <v>1812498.9</v>
      </c>
      <c r="H47" s="2">
        <f t="shared" si="0"/>
        <v>1812498.9</v>
      </c>
    </row>
    <row r="48" spans="1:8" x14ac:dyDescent="0.2">
      <c r="A48" s="14" t="s">
        <v>78</v>
      </c>
      <c r="B48" s="5" t="s">
        <v>79</v>
      </c>
      <c r="C48" s="13"/>
      <c r="D48" s="37">
        <v>1570408.54</v>
      </c>
      <c r="E48" s="13">
        <f>32095.58+257894.19+495734.1</f>
        <v>785723.87</v>
      </c>
      <c r="F48" s="13">
        <f>SUM(C48:E48)</f>
        <v>2356132.41</v>
      </c>
      <c r="H48" s="2">
        <f>+C48+D48+E48</f>
        <v>2356132.41</v>
      </c>
    </row>
    <row r="49" spans="1:8" x14ac:dyDescent="0.2">
      <c r="A49" s="14" t="s">
        <v>80</v>
      </c>
      <c r="B49" s="5" t="s">
        <v>81</v>
      </c>
      <c r="C49" s="13"/>
      <c r="D49" s="37">
        <v>4454</v>
      </c>
      <c r="E49" s="13"/>
      <c r="F49" s="13">
        <f t="shared" si="7"/>
        <v>4454</v>
      </c>
      <c r="H49" s="2">
        <f t="shared" si="0"/>
        <v>4454</v>
      </c>
    </row>
    <row r="50" spans="1:8" x14ac:dyDescent="0.2">
      <c r="A50" s="14" t="s">
        <v>82</v>
      </c>
      <c r="B50" s="5" t="s">
        <v>83</v>
      </c>
      <c r="C50" s="13"/>
      <c r="D50" s="37"/>
      <c r="E50" s="13">
        <v>2800</v>
      </c>
      <c r="F50" s="13">
        <f t="shared" si="7"/>
        <v>2800</v>
      </c>
      <c r="H50" s="2">
        <f t="shared" si="0"/>
        <v>2800</v>
      </c>
    </row>
    <row r="51" spans="1:8" x14ac:dyDescent="0.2">
      <c r="A51" s="14" t="s">
        <v>84</v>
      </c>
      <c r="B51" s="5" t="s">
        <v>85</v>
      </c>
      <c r="C51" s="13"/>
      <c r="D51" s="37">
        <v>15403</v>
      </c>
      <c r="E51" s="13">
        <v>2265</v>
      </c>
      <c r="F51" s="13">
        <f t="shared" si="7"/>
        <v>17668</v>
      </c>
      <c r="H51" s="2">
        <f t="shared" si="0"/>
        <v>17668</v>
      </c>
    </row>
    <row r="52" spans="1:8" ht="16.5" x14ac:dyDescent="0.3">
      <c r="A52" s="15" t="s">
        <v>86</v>
      </c>
      <c r="B52" s="1" t="s">
        <v>87</v>
      </c>
      <c r="C52" s="16">
        <f>SUM(C53:C55)</f>
        <v>0</v>
      </c>
      <c r="D52" s="16">
        <f>SUM(D53:D55)</f>
        <v>2212041.42</v>
      </c>
      <c r="E52" s="16">
        <f>SUM(E53:E55)</f>
        <v>208540.2</v>
      </c>
      <c r="F52" s="16">
        <f>SUM(F53:F55)</f>
        <v>2420581.62</v>
      </c>
      <c r="H52" s="2">
        <f t="shared" si="0"/>
        <v>2420581.62</v>
      </c>
    </row>
    <row r="53" spans="1:8" x14ac:dyDescent="0.2">
      <c r="A53" s="6" t="s">
        <v>88</v>
      </c>
      <c r="B53" s="5" t="s">
        <v>89</v>
      </c>
      <c r="C53" s="13"/>
      <c r="D53" s="37">
        <v>840714.66</v>
      </c>
      <c r="E53" s="13">
        <v>10000</v>
      </c>
      <c r="F53" s="13">
        <f t="shared" si="7"/>
        <v>850714.66</v>
      </c>
      <c r="H53" s="2">
        <f t="shared" si="0"/>
        <v>850714.66</v>
      </c>
    </row>
    <row r="54" spans="1:8" x14ac:dyDescent="0.2">
      <c r="A54" s="6" t="s">
        <v>90</v>
      </c>
      <c r="B54" s="5" t="s">
        <v>91</v>
      </c>
      <c r="C54" s="13"/>
      <c r="D54" s="37">
        <v>1371326.76</v>
      </c>
      <c r="E54" s="13">
        <f>371+198169.2</f>
        <v>198540.2</v>
      </c>
      <c r="F54" s="13">
        <f t="shared" si="7"/>
        <v>1569866.96</v>
      </c>
      <c r="H54" s="2">
        <f t="shared" si="0"/>
        <v>1569866.96</v>
      </c>
    </row>
    <row r="55" spans="1:8" x14ac:dyDescent="0.2">
      <c r="A55" s="14"/>
      <c r="B55" s="5"/>
      <c r="C55" s="13"/>
      <c r="D55" s="13"/>
      <c r="E55" s="13"/>
      <c r="F55" s="13">
        <f>SUM(C55:E55)</f>
        <v>0</v>
      </c>
      <c r="H55" s="2">
        <f t="shared" si="0"/>
        <v>0</v>
      </c>
    </row>
    <row r="56" spans="1:8" ht="16.5" x14ac:dyDescent="0.3">
      <c r="A56" s="15" t="s">
        <v>92</v>
      </c>
      <c r="B56" s="1" t="s">
        <v>93</v>
      </c>
      <c r="C56" s="16">
        <f>SUM(C57:C58)</f>
        <v>0</v>
      </c>
      <c r="D56" s="16">
        <f>SUM(D57:D58)</f>
        <v>1956636</v>
      </c>
      <c r="E56" s="16">
        <f>SUM(E57:E58)</f>
        <v>441000</v>
      </c>
      <c r="F56" s="16">
        <f>SUM(F57:F58)</f>
        <v>2397636</v>
      </c>
      <c r="H56" s="2">
        <f t="shared" si="0"/>
        <v>2397636</v>
      </c>
    </row>
    <row r="57" spans="1:8" x14ac:dyDescent="0.2">
      <c r="A57" s="14" t="s">
        <v>94</v>
      </c>
      <c r="B57" s="5" t="s">
        <v>95</v>
      </c>
      <c r="C57" s="13"/>
      <c r="D57" s="37">
        <v>1955277</v>
      </c>
      <c r="E57" s="37">
        <f>9000+14400+12600+2000+4500+900+1200+900+25400+2000+1000+3500+3500+1000+800+2000+2000+900+1500+3000+4700+9500+19700+28000+4300+7700+7700+7700+7700+1000+800+800+3900+6600+1000+4600+3100+800+7700+1000+1000+2000+1200+7700+2000+3900+4500+2700+1500+1000+5400+3300+700+900+900+600+11800+1000+3900+2000+800+6300+800+1000+1200+1200+22600+2700+15400+13200+10000+1200+25400+18800+19800+8000+1000+800+800+600+2400+7700+900</f>
        <v>441000</v>
      </c>
      <c r="F57" s="13">
        <f>SUM(C57:E57)</f>
        <v>2396277</v>
      </c>
      <c r="H57" s="2">
        <f t="shared" si="0"/>
        <v>2396277</v>
      </c>
    </row>
    <row r="58" spans="1:8" x14ac:dyDescent="0.2">
      <c r="A58" s="14" t="s">
        <v>96</v>
      </c>
      <c r="B58" s="5" t="s">
        <v>97</v>
      </c>
      <c r="C58" s="13"/>
      <c r="D58" s="13">
        <v>1359</v>
      </c>
      <c r="E58" s="13"/>
      <c r="F58" s="13">
        <f t="shared" ref="F58:F62" si="8">SUM(C58:E58)</f>
        <v>1359</v>
      </c>
      <c r="H58" s="2">
        <f t="shared" si="0"/>
        <v>1359</v>
      </c>
    </row>
    <row r="59" spans="1:8" ht="16.5" x14ac:dyDescent="0.3">
      <c r="A59" s="15" t="s">
        <v>98</v>
      </c>
      <c r="B59" s="1" t="s">
        <v>99</v>
      </c>
      <c r="C59" s="16">
        <f>SUM(C60:C62)</f>
        <v>0</v>
      </c>
      <c r="D59" s="16">
        <f>SUM(D60:D62)</f>
        <v>12965991.720000001</v>
      </c>
      <c r="E59" s="16">
        <f>SUM(E60:E62)</f>
        <v>146767</v>
      </c>
      <c r="F59" s="16">
        <f>SUM(F60:F62)</f>
        <v>13112758.720000001</v>
      </c>
      <c r="H59" s="2">
        <f t="shared" si="0"/>
        <v>13112758.720000001</v>
      </c>
    </row>
    <row r="60" spans="1:8" x14ac:dyDescent="0.2">
      <c r="A60" s="6" t="s">
        <v>100</v>
      </c>
      <c r="B60" s="5" t="s">
        <v>101</v>
      </c>
      <c r="C60" s="13"/>
      <c r="D60" s="37">
        <v>12936250.720000001</v>
      </c>
      <c r="E60" s="37">
        <f>6000+6000+6000+6000+6000+6000+6000+6000+6000+6000+6000+6000+6000+6000+6000+6000+6000+6000+6000+1380+3000+3000+3000+3000+6000+4100</f>
        <v>137480</v>
      </c>
      <c r="F60" s="13">
        <f>SUM(C60:E60)</f>
        <v>13073730.720000001</v>
      </c>
      <c r="H60" s="2">
        <f t="shared" si="0"/>
        <v>13073730.720000001</v>
      </c>
    </row>
    <row r="61" spans="1:8" x14ac:dyDescent="0.2">
      <c r="A61" s="6" t="s">
        <v>102</v>
      </c>
      <c r="B61" s="5" t="s">
        <v>103</v>
      </c>
      <c r="C61" s="13"/>
      <c r="D61" s="37">
        <v>150</v>
      </c>
      <c r="E61" s="13">
        <v>400</v>
      </c>
      <c r="F61" s="13">
        <f t="shared" si="8"/>
        <v>550</v>
      </c>
      <c r="H61" s="2">
        <f t="shared" si="0"/>
        <v>550</v>
      </c>
    </row>
    <row r="62" spans="1:8" x14ac:dyDescent="0.2">
      <c r="A62" s="6" t="s">
        <v>104</v>
      </c>
      <c r="B62" s="5" t="s">
        <v>105</v>
      </c>
      <c r="C62" s="13"/>
      <c r="D62" s="37">
        <v>29591</v>
      </c>
      <c r="E62" s="13">
        <f>180+1936+30+30+474+30+1470+30+30+30+918+30+60+30+458+30+30+450+60+1891+270+220+30+50+30+60+30</f>
        <v>8887</v>
      </c>
      <c r="F62" s="13">
        <f t="shared" si="8"/>
        <v>38478</v>
      </c>
      <c r="H62" s="2">
        <f t="shared" si="0"/>
        <v>38478</v>
      </c>
    </row>
    <row r="63" spans="1:8" x14ac:dyDescent="0.2">
      <c r="A63" s="14"/>
      <c r="B63" s="5"/>
      <c r="C63" s="13"/>
      <c r="D63" s="13"/>
      <c r="E63" s="13"/>
      <c r="F63" s="13"/>
      <c r="H63" s="2">
        <f t="shared" si="0"/>
        <v>0</v>
      </c>
    </row>
    <row r="64" spans="1:8" ht="16.5" x14ac:dyDescent="0.3">
      <c r="A64" s="15" t="s">
        <v>106</v>
      </c>
      <c r="B64" s="1" t="s">
        <v>107</v>
      </c>
      <c r="C64" s="16">
        <f>SUM(C65:C70)</f>
        <v>1031434.98</v>
      </c>
      <c r="D64" s="16">
        <f>SUM(D65:D70)</f>
        <v>2221740.92</v>
      </c>
      <c r="E64" s="16">
        <f>SUM(E65:E70)</f>
        <v>225480</v>
      </c>
      <c r="F64" s="16">
        <f>SUM(F65:F70)</f>
        <v>3478655.9</v>
      </c>
      <c r="H64" s="2">
        <f t="shared" si="0"/>
        <v>3478655.9</v>
      </c>
    </row>
    <row r="65" spans="1:8" x14ac:dyDescent="0.2">
      <c r="A65" s="6" t="s">
        <v>108</v>
      </c>
      <c r="B65" s="5" t="s">
        <v>109</v>
      </c>
      <c r="C65" s="40">
        <v>1031434.98</v>
      </c>
      <c r="D65" s="37">
        <v>357505.44</v>
      </c>
      <c r="E65" s="13"/>
      <c r="F65" s="13">
        <f t="shared" ref="F65:F92" si="9">SUM(C65:E65)</f>
        <v>1388940.42</v>
      </c>
      <c r="H65" s="2">
        <f t="shared" si="0"/>
        <v>1388940.42</v>
      </c>
    </row>
    <row r="66" spans="1:8" x14ac:dyDescent="0.2">
      <c r="A66" s="6" t="s">
        <v>110</v>
      </c>
      <c r="B66" s="5" t="s">
        <v>111</v>
      </c>
      <c r="C66" s="13"/>
      <c r="D66" s="37">
        <v>72952.320000000007</v>
      </c>
      <c r="E66" s="13"/>
      <c r="F66" s="13">
        <f t="shared" si="9"/>
        <v>72952.320000000007</v>
      </c>
      <c r="H66" s="2"/>
    </row>
    <row r="67" spans="1:8" x14ac:dyDescent="0.2">
      <c r="A67" s="6" t="s">
        <v>404</v>
      </c>
      <c r="B67" s="5" t="s">
        <v>405</v>
      </c>
      <c r="C67" s="13"/>
      <c r="D67" s="37">
        <v>46526.67</v>
      </c>
      <c r="E67" s="13"/>
      <c r="F67" s="13">
        <f t="shared" si="9"/>
        <v>46526.67</v>
      </c>
      <c r="H67" s="2"/>
    </row>
    <row r="68" spans="1:8" x14ac:dyDescent="0.2">
      <c r="A68" s="6" t="s">
        <v>112</v>
      </c>
      <c r="B68" s="5" t="s">
        <v>113</v>
      </c>
      <c r="C68" s="13"/>
      <c r="D68" s="37"/>
      <c r="E68" s="13"/>
      <c r="F68" s="13">
        <f>SUM(C68:E68)</f>
        <v>0</v>
      </c>
      <c r="H68" s="2">
        <f t="shared" si="0"/>
        <v>0</v>
      </c>
    </row>
    <row r="69" spans="1:8" x14ac:dyDescent="0.2">
      <c r="A69" s="6" t="s">
        <v>114</v>
      </c>
      <c r="B69" s="5" t="s">
        <v>115</v>
      </c>
      <c r="C69" s="13"/>
      <c r="D69" s="37">
        <v>139077.9</v>
      </c>
      <c r="E69" s="13"/>
      <c r="F69" s="13">
        <f t="shared" si="9"/>
        <v>139077.9</v>
      </c>
      <c r="H69" s="2">
        <f t="shared" si="0"/>
        <v>139077.9</v>
      </c>
    </row>
    <row r="70" spans="1:8" x14ac:dyDescent="0.2">
      <c r="A70" s="6" t="s">
        <v>116</v>
      </c>
      <c r="B70" s="5" t="s">
        <v>117</v>
      </c>
      <c r="C70" s="13"/>
      <c r="D70" s="37">
        <v>1605678.59</v>
      </c>
      <c r="E70" s="37">
        <f>6000+219480</f>
        <v>225480</v>
      </c>
      <c r="F70" s="13">
        <f t="shared" si="9"/>
        <v>1831158.59</v>
      </c>
      <c r="H70" s="2">
        <f t="shared" si="0"/>
        <v>1831158.59</v>
      </c>
    </row>
    <row r="71" spans="1:8" x14ac:dyDescent="0.2">
      <c r="A71" s="14"/>
      <c r="B71" s="5"/>
      <c r="C71" s="13"/>
      <c r="D71" s="13"/>
      <c r="E71" s="13"/>
      <c r="F71" s="13">
        <f t="shared" si="9"/>
        <v>0</v>
      </c>
      <c r="H71" s="2">
        <f t="shared" si="0"/>
        <v>0</v>
      </c>
    </row>
    <row r="72" spans="1:8" ht="16.5" x14ac:dyDescent="0.3">
      <c r="A72" s="15" t="s">
        <v>118</v>
      </c>
      <c r="B72" s="1" t="s">
        <v>119</v>
      </c>
      <c r="C72" s="16">
        <f>SUM(C73:C76)</f>
        <v>0</v>
      </c>
      <c r="D72" s="16">
        <f>SUM(D73:D76)</f>
        <v>262942.05</v>
      </c>
      <c r="E72" s="16">
        <f>SUM(E73:E76)</f>
        <v>0</v>
      </c>
      <c r="F72" s="16">
        <f>SUM(F73:F76)</f>
        <v>262942.05</v>
      </c>
      <c r="H72" s="2">
        <f t="shared" si="0"/>
        <v>262942.05</v>
      </c>
    </row>
    <row r="73" spans="1:8" x14ac:dyDescent="0.2">
      <c r="A73" s="6" t="s">
        <v>120</v>
      </c>
      <c r="B73" s="5" t="s">
        <v>121</v>
      </c>
      <c r="C73" s="13"/>
      <c r="D73" s="13"/>
      <c r="E73" s="13"/>
      <c r="F73" s="13">
        <f t="shared" si="9"/>
        <v>0</v>
      </c>
      <c r="H73" s="2">
        <f t="shared" si="0"/>
        <v>0</v>
      </c>
    </row>
    <row r="74" spans="1:8" x14ac:dyDescent="0.2">
      <c r="A74" s="6" t="s">
        <v>122</v>
      </c>
      <c r="B74" s="5" t="s">
        <v>123</v>
      </c>
      <c r="C74" s="13"/>
      <c r="D74" s="37">
        <v>262942.05</v>
      </c>
      <c r="E74" s="13"/>
      <c r="F74" s="13">
        <f t="shared" si="9"/>
        <v>262942.05</v>
      </c>
      <c r="H74" s="2">
        <f t="shared" si="0"/>
        <v>262942.05</v>
      </c>
    </row>
    <row r="75" spans="1:8" x14ac:dyDescent="0.2">
      <c r="A75" s="6" t="s">
        <v>124</v>
      </c>
      <c r="B75" s="5" t="s">
        <v>125</v>
      </c>
      <c r="C75" s="13"/>
      <c r="D75" s="13"/>
      <c r="E75" s="13"/>
      <c r="F75" s="13">
        <f t="shared" si="9"/>
        <v>0</v>
      </c>
      <c r="H75" s="2">
        <f t="shared" si="0"/>
        <v>0</v>
      </c>
    </row>
    <row r="76" spans="1:8" x14ac:dyDescent="0.2">
      <c r="A76" s="14"/>
      <c r="B76" s="5"/>
      <c r="C76" s="13"/>
      <c r="D76" s="13"/>
      <c r="E76" s="13"/>
      <c r="F76" s="13">
        <f t="shared" si="9"/>
        <v>0</v>
      </c>
      <c r="H76" s="2">
        <f t="shared" si="0"/>
        <v>0</v>
      </c>
    </row>
    <row r="77" spans="1:8" ht="16.5" x14ac:dyDescent="0.3">
      <c r="A77" s="15" t="s">
        <v>126</v>
      </c>
      <c r="B77" s="1" t="s">
        <v>127</v>
      </c>
      <c r="C77" s="16">
        <f>SUM(C78:C87)</f>
        <v>0</v>
      </c>
      <c r="D77" s="16">
        <f>SUM(D78:D92)</f>
        <v>6300907.6100000003</v>
      </c>
      <c r="E77" s="16">
        <f>SUM(E78:E92)</f>
        <v>223122.64</v>
      </c>
      <c r="F77" s="16">
        <f>SUM(F78:F92)</f>
        <v>6524030.2500000009</v>
      </c>
      <c r="H77" s="2">
        <f t="shared" si="0"/>
        <v>6524030.25</v>
      </c>
    </row>
    <row r="78" spans="1:8" x14ac:dyDescent="0.2">
      <c r="A78" s="6" t="s">
        <v>128</v>
      </c>
      <c r="B78" s="5" t="s">
        <v>129</v>
      </c>
      <c r="C78" s="13"/>
      <c r="D78" s="13"/>
      <c r="E78" s="13"/>
      <c r="F78" s="13">
        <f t="shared" si="9"/>
        <v>0</v>
      </c>
      <c r="H78" s="2">
        <f t="shared" si="0"/>
        <v>0</v>
      </c>
    </row>
    <row r="79" spans="1:8" x14ac:dyDescent="0.2">
      <c r="A79" s="6" t="s">
        <v>130</v>
      </c>
      <c r="B79" s="5" t="s">
        <v>131</v>
      </c>
      <c r="C79" s="13"/>
      <c r="D79" s="37">
        <v>412893.38</v>
      </c>
      <c r="E79" s="13">
        <f>13400+86913.34</f>
        <v>100313.34</v>
      </c>
      <c r="F79" s="13">
        <f t="shared" si="9"/>
        <v>513206.72</v>
      </c>
      <c r="H79" s="2"/>
    </row>
    <row r="80" spans="1:8" x14ac:dyDescent="0.2">
      <c r="A80" s="6" t="s">
        <v>402</v>
      </c>
      <c r="B80" s="5" t="s">
        <v>403</v>
      </c>
      <c r="C80" s="13"/>
      <c r="D80" s="37"/>
      <c r="E80" s="13"/>
      <c r="F80" s="13">
        <f t="shared" si="9"/>
        <v>0</v>
      </c>
      <c r="H80" s="2"/>
    </row>
    <row r="81" spans="1:8" x14ac:dyDescent="0.2">
      <c r="A81" s="6" t="s">
        <v>132</v>
      </c>
      <c r="B81" s="5" t="s">
        <v>133</v>
      </c>
      <c r="C81" s="13"/>
      <c r="D81" s="37">
        <v>2345083.73</v>
      </c>
      <c r="E81" s="13"/>
      <c r="F81" s="13">
        <f t="shared" si="9"/>
        <v>2345083.73</v>
      </c>
      <c r="H81" s="2"/>
    </row>
    <row r="82" spans="1:8" x14ac:dyDescent="0.2">
      <c r="A82" s="6" t="s">
        <v>134</v>
      </c>
      <c r="B82" s="5" t="s">
        <v>135</v>
      </c>
      <c r="C82" s="13"/>
      <c r="D82" s="37"/>
      <c r="E82" s="13"/>
      <c r="F82" s="13">
        <f t="shared" si="9"/>
        <v>0</v>
      </c>
      <c r="H82" s="2"/>
    </row>
    <row r="83" spans="1:8" x14ac:dyDescent="0.2">
      <c r="A83" s="6" t="s">
        <v>136</v>
      </c>
      <c r="B83" s="5" t="s">
        <v>137</v>
      </c>
      <c r="C83" s="13"/>
      <c r="D83" s="37">
        <v>209856.79</v>
      </c>
      <c r="E83" s="13">
        <v>21000</v>
      </c>
      <c r="F83" s="13">
        <f t="shared" si="9"/>
        <v>230856.79</v>
      </c>
      <c r="H83" s="2"/>
    </row>
    <row r="84" spans="1:8" x14ac:dyDescent="0.2">
      <c r="A84" s="6" t="s">
        <v>138</v>
      </c>
      <c r="B84" s="5" t="s">
        <v>139</v>
      </c>
      <c r="C84" s="13"/>
      <c r="D84" s="37"/>
      <c r="E84" s="13"/>
      <c r="F84" s="13">
        <f t="shared" si="9"/>
        <v>0</v>
      </c>
      <c r="H84" s="2"/>
    </row>
    <row r="85" spans="1:8" x14ac:dyDescent="0.2">
      <c r="A85" s="6" t="s">
        <v>140</v>
      </c>
      <c r="B85" s="5" t="s">
        <v>141</v>
      </c>
      <c r="C85" s="13"/>
      <c r="D85" s="37">
        <v>374303.33</v>
      </c>
      <c r="E85" s="13"/>
      <c r="F85" s="13">
        <f t="shared" si="9"/>
        <v>374303.33</v>
      </c>
      <c r="H85" s="2">
        <f t="shared" si="0"/>
        <v>374303.33</v>
      </c>
    </row>
    <row r="86" spans="1:8" x14ac:dyDescent="0.2">
      <c r="A86" s="6" t="s">
        <v>142</v>
      </c>
      <c r="B86" s="5" t="s">
        <v>143</v>
      </c>
      <c r="C86" s="13"/>
      <c r="D86" s="37"/>
      <c r="E86" s="13">
        <v>24597.1</v>
      </c>
      <c r="F86" s="13">
        <f t="shared" si="9"/>
        <v>24597.1</v>
      </c>
      <c r="H86" s="2"/>
    </row>
    <row r="87" spans="1:8" x14ac:dyDescent="0.2">
      <c r="A87" s="6" t="s">
        <v>144</v>
      </c>
      <c r="B87" s="5" t="s">
        <v>145</v>
      </c>
      <c r="C87" s="13"/>
      <c r="D87" s="37">
        <v>329565.09999999998</v>
      </c>
      <c r="E87" s="13"/>
      <c r="F87" s="13">
        <f t="shared" si="9"/>
        <v>329565.09999999998</v>
      </c>
      <c r="H87" s="2">
        <f t="shared" si="0"/>
        <v>329565.09999999998</v>
      </c>
    </row>
    <row r="88" spans="1:8" x14ac:dyDescent="0.2">
      <c r="A88" s="6" t="s">
        <v>146</v>
      </c>
      <c r="B88" s="5" t="s">
        <v>147</v>
      </c>
      <c r="C88" s="13"/>
      <c r="D88" s="37">
        <v>44161.5</v>
      </c>
      <c r="E88" s="13"/>
      <c r="F88" s="13">
        <f t="shared" si="9"/>
        <v>44161.5</v>
      </c>
      <c r="H88" s="2">
        <f t="shared" si="0"/>
        <v>44161.5</v>
      </c>
    </row>
    <row r="89" spans="1:8" x14ac:dyDescent="0.2">
      <c r="A89" s="6" t="s">
        <v>148</v>
      </c>
      <c r="B89" s="5" t="s">
        <v>149</v>
      </c>
      <c r="C89" s="13"/>
      <c r="D89" s="37">
        <v>1402666.3</v>
      </c>
      <c r="E89" s="13">
        <f>2150+5086.43+16524.45+7812.46+45638.86</f>
        <v>77212.2</v>
      </c>
      <c r="F89" s="13">
        <f t="shared" si="9"/>
        <v>1479878.5</v>
      </c>
      <c r="H89" s="2"/>
    </row>
    <row r="90" spans="1:8" x14ac:dyDescent="0.2">
      <c r="A90" s="6" t="s">
        <v>150</v>
      </c>
      <c r="B90" s="5" t="s">
        <v>151</v>
      </c>
      <c r="C90" s="13"/>
      <c r="D90" s="37">
        <v>309818.07</v>
      </c>
      <c r="E90" s="13"/>
      <c r="F90" s="13">
        <f t="shared" si="9"/>
        <v>309818.07</v>
      </c>
      <c r="H90" s="2"/>
    </row>
    <row r="91" spans="1:8" x14ac:dyDescent="0.2">
      <c r="A91" s="6" t="s">
        <v>152</v>
      </c>
      <c r="B91" s="5" t="s">
        <v>153</v>
      </c>
      <c r="C91" s="13"/>
      <c r="D91" s="37">
        <v>872559.41</v>
      </c>
      <c r="E91" s="13"/>
      <c r="F91" s="13">
        <f t="shared" si="9"/>
        <v>872559.41</v>
      </c>
      <c r="H91" s="2"/>
    </row>
    <row r="92" spans="1:8" x14ac:dyDescent="0.2">
      <c r="A92" s="6" t="s">
        <v>154</v>
      </c>
      <c r="B92" s="5" t="s">
        <v>155</v>
      </c>
      <c r="C92" s="13"/>
      <c r="D92" s="13"/>
      <c r="E92" s="13"/>
      <c r="F92" s="13">
        <f t="shared" si="9"/>
        <v>0</v>
      </c>
      <c r="H92" s="2"/>
    </row>
    <row r="93" spans="1:8" ht="16.5" x14ac:dyDescent="0.3">
      <c r="A93" s="15" t="s">
        <v>156</v>
      </c>
      <c r="B93" s="1" t="s">
        <v>157</v>
      </c>
      <c r="C93" s="16">
        <f>SUM(C94:C106)</f>
        <v>5333333</v>
      </c>
      <c r="D93" s="16">
        <f>SUM(D94:D106)</f>
        <v>2097896.19</v>
      </c>
      <c r="E93" s="16">
        <f>SUM(E94:E106)</f>
        <v>602953.6</v>
      </c>
      <c r="F93" s="16">
        <f>SUM(F94:F106)</f>
        <v>8034182.79</v>
      </c>
      <c r="H93" s="2">
        <f t="shared" si="0"/>
        <v>8034182.7899999991</v>
      </c>
    </row>
    <row r="94" spans="1:8" x14ac:dyDescent="0.2">
      <c r="A94" s="6" t="s">
        <v>158</v>
      </c>
      <c r="B94" s="5" t="s">
        <v>159</v>
      </c>
      <c r="C94" s="13"/>
      <c r="D94" s="13"/>
      <c r="E94" s="13"/>
      <c r="F94" s="13">
        <f>SUM(C94:E94)</f>
        <v>0</v>
      </c>
      <c r="H94" s="2">
        <f t="shared" ref="H94:H171" si="10">+C94+D94+E94</f>
        <v>0</v>
      </c>
    </row>
    <row r="95" spans="1:8" x14ac:dyDescent="0.2">
      <c r="A95" s="6" t="s">
        <v>160</v>
      </c>
      <c r="B95" s="5" t="s">
        <v>161</v>
      </c>
      <c r="C95" s="13"/>
      <c r="D95" s="13">
        <v>75600</v>
      </c>
      <c r="E95" s="13"/>
      <c r="F95" s="13">
        <f>SUM(C95:E95)</f>
        <v>75600</v>
      </c>
      <c r="H95" s="2">
        <f t="shared" si="10"/>
        <v>75600</v>
      </c>
    </row>
    <row r="96" spans="1:8" x14ac:dyDescent="0.2">
      <c r="A96" s="6" t="s">
        <v>162</v>
      </c>
      <c r="B96" s="5" t="s">
        <v>163</v>
      </c>
      <c r="C96" s="13"/>
      <c r="D96" s="13"/>
      <c r="E96" s="13"/>
      <c r="F96" s="13">
        <f t="shared" ref="F96:F111" si="11">SUM(C96:E96)</f>
        <v>0</v>
      </c>
      <c r="H96" s="2">
        <f t="shared" si="10"/>
        <v>0</v>
      </c>
    </row>
    <row r="97" spans="1:8" x14ac:dyDescent="0.2">
      <c r="A97" s="6" t="s">
        <v>164</v>
      </c>
      <c r="B97" s="5" t="s">
        <v>165</v>
      </c>
      <c r="C97" s="13"/>
      <c r="D97" s="37">
        <v>5060</v>
      </c>
      <c r="E97" s="13">
        <v>708</v>
      </c>
      <c r="F97" s="13">
        <f t="shared" si="11"/>
        <v>5768</v>
      </c>
      <c r="H97" s="2"/>
    </row>
    <row r="98" spans="1:8" x14ac:dyDescent="0.2">
      <c r="A98" s="6" t="s">
        <v>166</v>
      </c>
      <c r="B98" s="5" t="s">
        <v>167</v>
      </c>
      <c r="C98" s="13"/>
      <c r="D98" s="37">
        <v>60100</v>
      </c>
      <c r="E98" s="13">
        <v>9600</v>
      </c>
      <c r="F98" s="13">
        <f t="shared" si="11"/>
        <v>69700</v>
      </c>
      <c r="H98" s="2">
        <f t="shared" si="10"/>
        <v>69700</v>
      </c>
    </row>
    <row r="99" spans="1:8" x14ac:dyDescent="0.2">
      <c r="A99" s="6" t="s">
        <v>168</v>
      </c>
      <c r="B99" s="5" t="s">
        <v>169</v>
      </c>
      <c r="C99" s="13"/>
      <c r="D99" s="37"/>
      <c r="E99" s="37">
        <v>320155.59999999998</v>
      </c>
      <c r="F99" s="13">
        <f t="shared" si="11"/>
        <v>320155.59999999998</v>
      </c>
      <c r="H99" s="2">
        <f t="shared" si="10"/>
        <v>320155.59999999998</v>
      </c>
    </row>
    <row r="100" spans="1:8" x14ac:dyDescent="0.2">
      <c r="A100" s="6" t="s">
        <v>170</v>
      </c>
      <c r="B100" s="5" t="s">
        <v>171</v>
      </c>
      <c r="C100" s="13"/>
      <c r="D100" s="37"/>
      <c r="E100" s="13"/>
      <c r="F100" s="13">
        <f t="shared" si="11"/>
        <v>0</v>
      </c>
      <c r="H100" s="2">
        <f t="shared" si="10"/>
        <v>0</v>
      </c>
    </row>
    <row r="101" spans="1:8" x14ac:dyDescent="0.2">
      <c r="A101" s="6" t="s">
        <v>172</v>
      </c>
      <c r="B101" s="5" t="s">
        <v>173</v>
      </c>
      <c r="C101" s="13"/>
      <c r="D101" s="37"/>
      <c r="E101" s="13"/>
      <c r="F101" s="13">
        <f t="shared" si="11"/>
        <v>0</v>
      </c>
      <c r="H101" s="2"/>
    </row>
    <row r="102" spans="1:8" x14ac:dyDescent="0.2">
      <c r="A102" s="6" t="s">
        <v>174</v>
      </c>
      <c r="B102" s="5" t="s">
        <v>175</v>
      </c>
      <c r="C102" s="13">
        <v>5333333</v>
      </c>
      <c r="D102" s="37"/>
      <c r="E102" s="13"/>
      <c r="F102" s="13">
        <f t="shared" si="11"/>
        <v>5333333</v>
      </c>
      <c r="H102" s="2">
        <f t="shared" si="10"/>
        <v>5333333</v>
      </c>
    </row>
    <row r="103" spans="1:8" x14ac:dyDescent="0.2">
      <c r="A103" s="6" t="s">
        <v>406</v>
      </c>
      <c r="B103" s="5" t="s">
        <v>407</v>
      </c>
      <c r="C103" s="13"/>
      <c r="D103" s="37">
        <v>46020</v>
      </c>
      <c r="E103" s="13"/>
      <c r="F103" s="13">
        <f t="shared" si="11"/>
        <v>46020</v>
      </c>
      <c r="H103" s="2"/>
    </row>
    <row r="104" spans="1:8" x14ac:dyDescent="0.2">
      <c r="A104" s="6" t="s">
        <v>176</v>
      </c>
      <c r="B104" s="5" t="s">
        <v>177</v>
      </c>
      <c r="C104" s="13"/>
      <c r="D104" s="37">
        <v>1457125.3</v>
      </c>
      <c r="E104" s="13">
        <f>216820+26550+29120</f>
        <v>272490</v>
      </c>
      <c r="F104" s="13">
        <f t="shared" si="11"/>
        <v>1729615.3</v>
      </c>
      <c r="H104" s="2">
        <f t="shared" si="10"/>
        <v>1729615.3</v>
      </c>
    </row>
    <row r="105" spans="1:8" x14ac:dyDescent="0.2">
      <c r="A105" s="6" t="s">
        <v>178</v>
      </c>
      <c r="B105" s="5" t="s">
        <v>179</v>
      </c>
      <c r="C105" s="13"/>
      <c r="D105" s="37">
        <v>89321.32</v>
      </c>
      <c r="E105" s="13"/>
      <c r="F105" s="13">
        <f t="shared" si="11"/>
        <v>89321.32</v>
      </c>
      <c r="H105" s="2">
        <f t="shared" si="10"/>
        <v>89321.32</v>
      </c>
    </row>
    <row r="106" spans="1:8" x14ac:dyDescent="0.2">
      <c r="A106" s="6" t="s">
        <v>180</v>
      </c>
      <c r="B106" s="5" t="s">
        <v>181</v>
      </c>
      <c r="C106" s="13"/>
      <c r="D106" s="37">
        <v>364669.57</v>
      </c>
      <c r="E106" s="13"/>
      <c r="F106" s="13">
        <f t="shared" si="11"/>
        <v>364669.57</v>
      </c>
      <c r="H106" s="2">
        <f t="shared" si="10"/>
        <v>364669.57</v>
      </c>
    </row>
    <row r="107" spans="1:8" ht="16.5" x14ac:dyDescent="0.3">
      <c r="A107" s="15" t="s">
        <v>182</v>
      </c>
      <c r="B107" s="1" t="s">
        <v>183</v>
      </c>
      <c r="C107" s="16">
        <f>SUM(C108:C111)</f>
        <v>0</v>
      </c>
      <c r="D107" s="16">
        <f>SUM(D108:D111)</f>
        <v>7536.2</v>
      </c>
      <c r="E107" s="16">
        <f>SUM(E108:E111)</f>
        <v>0</v>
      </c>
      <c r="F107" s="16">
        <f>SUM(F108:F111)</f>
        <v>7536.2</v>
      </c>
      <c r="H107" s="2">
        <f t="shared" si="10"/>
        <v>7536.2</v>
      </c>
    </row>
    <row r="108" spans="1:8" x14ac:dyDescent="0.2">
      <c r="A108" s="6" t="s">
        <v>184</v>
      </c>
      <c r="B108" s="5" t="s">
        <v>185</v>
      </c>
      <c r="C108" s="13"/>
      <c r="D108" s="37">
        <v>7536.2</v>
      </c>
      <c r="E108" s="13"/>
      <c r="F108" s="13">
        <f t="shared" si="11"/>
        <v>7536.2</v>
      </c>
      <c r="H108" s="2">
        <f t="shared" si="10"/>
        <v>7536.2</v>
      </c>
    </row>
    <row r="109" spans="1:8" x14ac:dyDescent="0.2">
      <c r="A109" s="6" t="s">
        <v>186</v>
      </c>
      <c r="B109" s="5" t="s">
        <v>187</v>
      </c>
      <c r="C109" s="13"/>
      <c r="D109" s="37"/>
      <c r="E109" s="13"/>
      <c r="F109" s="13">
        <f t="shared" si="11"/>
        <v>0</v>
      </c>
      <c r="H109" s="2">
        <f t="shared" si="10"/>
        <v>0</v>
      </c>
    </row>
    <row r="110" spans="1:8" x14ac:dyDescent="0.2">
      <c r="A110" s="6" t="s">
        <v>188</v>
      </c>
      <c r="B110" s="5" t="s">
        <v>189</v>
      </c>
      <c r="C110" s="13"/>
      <c r="D110" s="13"/>
      <c r="E110" s="13"/>
      <c r="F110" s="13">
        <f t="shared" si="11"/>
        <v>0</v>
      </c>
      <c r="H110" s="2">
        <f t="shared" si="10"/>
        <v>0</v>
      </c>
    </row>
    <row r="111" spans="1:8" ht="13.5" thickBot="1" x14ac:dyDescent="0.25">
      <c r="A111" s="10"/>
      <c r="B111" s="7"/>
      <c r="C111" s="18"/>
      <c r="D111" s="18"/>
      <c r="E111" s="18"/>
      <c r="F111" s="13">
        <f t="shared" si="11"/>
        <v>0</v>
      </c>
      <c r="H111" s="2">
        <f t="shared" si="10"/>
        <v>0</v>
      </c>
    </row>
    <row r="112" spans="1:8" ht="16.5" thickBot="1" x14ac:dyDescent="0.3">
      <c r="A112" s="29">
        <v>2.2999999999999998</v>
      </c>
      <c r="B112" s="30" t="s">
        <v>190</v>
      </c>
      <c r="C112" s="31">
        <f>+C113+C121+C127+C134+C137+C144+C158+C169</f>
        <v>580000</v>
      </c>
      <c r="D112" s="31">
        <f>D113+D121+D127+D134+D137+D144+D158+D169</f>
        <v>14936699.65</v>
      </c>
      <c r="E112" s="31">
        <f>+E113+E121+E127+E134+E137+E144+E158+E169</f>
        <v>1652221.4500000002</v>
      </c>
      <c r="F112" s="31">
        <f>+F113+F121+F127+F134+F137+F144+F158+F169</f>
        <v>17168921.099999998</v>
      </c>
      <c r="H112" s="2">
        <f t="shared" si="10"/>
        <v>17168921.100000001</v>
      </c>
    </row>
    <row r="113" spans="1:8" ht="16.5" x14ac:dyDescent="0.3">
      <c r="A113" s="15" t="s">
        <v>191</v>
      </c>
      <c r="B113" s="1" t="s">
        <v>192</v>
      </c>
      <c r="C113" s="16">
        <f>SUM(C114:C120)</f>
        <v>0</v>
      </c>
      <c r="D113" s="16">
        <f>SUM(D114:D120)</f>
        <v>3157497.16</v>
      </c>
      <c r="E113" s="16">
        <f>SUM(E114:E120)</f>
        <v>7065.3</v>
      </c>
      <c r="F113" s="16">
        <f>+F114+F115+F116+F117+F118+F119</f>
        <v>3164562.46</v>
      </c>
      <c r="H113" s="2">
        <f t="shared" si="10"/>
        <v>3164562.46</v>
      </c>
    </row>
    <row r="114" spans="1:8" x14ac:dyDescent="0.2">
      <c r="A114" s="6" t="s">
        <v>193</v>
      </c>
      <c r="B114" s="5" t="s">
        <v>194</v>
      </c>
      <c r="C114" s="13">
        <v>0</v>
      </c>
      <c r="D114" s="37">
        <v>2855947.16</v>
      </c>
      <c r="E114" s="13">
        <f>2593.8+4471.5</f>
        <v>7065.3</v>
      </c>
      <c r="F114" s="13">
        <f t="shared" ref="F114:F168" si="12">SUM(C114:E114)</f>
        <v>2863012.46</v>
      </c>
      <c r="H114" s="2">
        <f t="shared" si="10"/>
        <v>2863012.46</v>
      </c>
    </row>
    <row r="115" spans="1:8" x14ac:dyDescent="0.2">
      <c r="A115" s="6" t="s">
        <v>195</v>
      </c>
      <c r="B115" s="5" t="s">
        <v>196</v>
      </c>
      <c r="C115" s="13"/>
      <c r="D115" s="37"/>
      <c r="E115" s="13"/>
      <c r="F115" s="13">
        <f t="shared" si="12"/>
        <v>0</v>
      </c>
      <c r="H115" s="2">
        <f t="shared" si="10"/>
        <v>0</v>
      </c>
    </row>
    <row r="116" spans="1:8" x14ac:dyDescent="0.2">
      <c r="A116" s="6" t="s">
        <v>197</v>
      </c>
      <c r="B116" s="5" t="s">
        <v>198</v>
      </c>
      <c r="C116" s="13"/>
      <c r="D116" s="37">
        <v>4900</v>
      </c>
      <c r="E116" s="13"/>
      <c r="F116" s="13">
        <f t="shared" si="12"/>
        <v>4900</v>
      </c>
      <c r="H116" s="2">
        <f t="shared" si="10"/>
        <v>4900</v>
      </c>
    </row>
    <row r="117" spans="1:8" x14ac:dyDescent="0.2">
      <c r="A117" s="6" t="s">
        <v>199</v>
      </c>
      <c r="B117" s="5" t="s">
        <v>200</v>
      </c>
      <c r="C117" s="13"/>
      <c r="D117" s="37">
        <v>295500</v>
      </c>
      <c r="E117" s="13"/>
      <c r="F117" s="13">
        <f t="shared" si="12"/>
        <v>295500</v>
      </c>
      <c r="H117" s="2"/>
    </row>
    <row r="118" spans="1:8" x14ac:dyDescent="0.2">
      <c r="A118" s="6" t="s">
        <v>201</v>
      </c>
      <c r="B118" s="5" t="s">
        <v>202</v>
      </c>
      <c r="C118" s="13"/>
      <c r="D118" s="37">
        <v>1150</v>
      </c>
      <c r="E118" s="13"/>
      <c r="F118" s="13">
        <f t="shared" si="12"/>
        <v>1150</v>
      </c>
      <c r="H118" s="2">
        <f t="shared" si="10"/>
        <v>1150</v>
      </c>
    </row>
    <row r="119" spans="1:8" x14ac:dyDescent="0.2">
      <c r="A119" s="6" t="s">
        <v>203</v>
      </c>
      <c r="B119" s="5" t="s">
        <v>204</v>
      </c>
      <c r="C119" s="13"/>
      <c r="D119" s="37"/>
      <c r="E119" s="13"/>
      <c r="F119" s="13">
        <f t="shared" si="12"/>
        <v>0</v>
      </c>
      <c r="H119" s="2">
        <f t="shared" si="10"/>
        <v>0</v>
      </c>
    </row>
    <row r="120" spans="1:8" x14ac:dyDescent="0.2">
      <c r="A120" s="14"/>
      <c r="B120" s="5"/>
      <c r="C120" s="13"/>
      <c r="D120" s="37"/>
      <c r="E120" s="13"/>
      <c r="F120" s="13">
        <f t="shared" si="12"/>
        <v>0</v>
      </c>
      <c r="H120" s="2">
        <f t="shared" si="10"/>
        <v>0</v>
      </c>
    </row>
    <row r="121" spans="1:8" ht="16.5" x14ac:dyDescent="0.3">
      <c r="A121" s="15" t="s">
        <v>205</v>
      </c>
      <c r="B121" s="1" t="s">
        <v>206</v>
      </c>
      <c r="C121" s="16">
        <f>SUM(C122:C126)</f>
        <v>0</v>
      </c>
      <c r="D121" s="16">
        <f>SUM(D122:D126)</f>
        <v>379789.3</v>
      </c>
      <c r="E121" s="16">
        <f>SUM(E122:E126)</f>
        <v>1115</v>
      </c>
      <c r="F121" s="16">
        <f>SUM(F122:F126)</f>
        <v>380904.3</v>
      </c>
      <c r="H121" s="2">
        <f t="shared" si="10"/>
        <v>380904.3</v>
      </c>
    </row>
    <row r="122" spans="1:8" x14ac:dyDescent="0.2">
      <c r="A122" s="6" t="s">
        <v>207</v>
      </c>
      <c r="B122" s="5" t="s">
        <v>208</v>
      </c>
      <c r="C122" s="13"/>
      <c r="D122" s="37">
        <v>28489.7</v>
      </c>
      <c r="E122" s="13"/>
      <c r="F122" s="13">
        <f t="shared" si="12"/>
        <v>28489.7</v>
      </c>
      <c r="H122" s="2">
        <f t="shared" si="10"/>
        <v>28489.7</v>
      </c>
    </row>
    <row r="123" spans="1:8" x14ac:dyDescent="0.2">
      <c r="A123" s="6" t="s">
        <v>209</v>
      </c>
      <c r="B123" s="5" t="s">
        <v>210</v>
      </c>
      <c r="C123" s="13"/>
      <c r="D123" s="37">
        <v>102135</v>
      </c>
      <c r="E123" s="13">
        <v>1115</v>
      </c>
      <c r="F123" s="13">
        <f t="shared" si="12"/>
        <v>103250</v>
      </c>
      <c r="H123" s="2">
        <f t="shared" si="10"/>
        <v>103250</v>
      </c>
    </row>
    <row r="124" spans="1:8" x14ac:dyDescent="0.2">
      <c r="A124" s="6" t="s">
        <v>211</v>
      </c>
      <c r="B124" s="5" t="s">
        <v>212</v>
      </c>
      <c r="C124" s="13"/>
      <c r="D124" s="37">
        <v>247489</v>
      </c>
      <c r="E124" s="13"/>
      <c r="F124" s="13">
        <f t="shared" si="12"/>
        <v>247489</v>
      </c>
      <c r="H124" s="2">
        <f t="shared" si="10"/>
        <v>247489</v>
      </c>
    </row>
    <row r="125" spans="1:8" x14ac:dyDescent="0.2">
      <c r="A125" s="6" t="s">
        <v>213</v>
      </c>
      <c r="B125" s="5" t="s">
        <v>214</v>
      </c>
      <c r="C125" s="13"/>
      <c r="D125" s="37">
        <v>1675.6</v>
      </c>
      <c r="E125" s="13"/>
      <c r="F125" s="13">
        <f t="shared" si="12"/>
        <v>1675.6</v>
      </c>
      <c r="H125" s="2">
        <f t="shared" si="10"/>
        <v>1675.6</v>
      </c>
    </row>
    <row r="126" spans="1:8" x14ac:dyDescent="0.2">
      <c r="A126" s="14"/>
      <c r="B126" s="5"/>
      <c r="C126" s="13"/>
      <c r="D126" s="13"/>
      <c r="E126" s="13"/>
      <c r="F126" s="13">
        <f t="shared" si="12"/>
        <v>0</v>
      </c>
      <c r="H126" s="2">
        <f t="shared" si="10"/>
        <v>0</v>
      </c>
    </row>
    <row r="127" spans="1:8" ht="16.5" x14ac:dyDescent="0.3">
      <c r="A127" s="15" t="s">
        <v>215</v>
      </c>
      <c r="B127" s="1" t="s">
        <v>216</v>
      </c>
      <c r="C127" s="16">
        <f>SUM(C128:C133)</f>
        <v>0</v>
      </c>
      <c r="D127" s="16">
        <f>SUM(D128:D133)</f>
        <v>2374349.19</v>
      </c>
      <c r="E127" s="16">
        <f>SUM(E128:E133)</f>
        <v>1239908.96</v>
      </c>
      <c r="F127" s="16">
        <f>SUM(F128:F133)</f>
        <v>3614258.15</v>
      </c>
      <c r="H127" s="2">
        <f t="shared" si="10"/>
        <v>3614258.15</v>
      </c>
    </row>
    <row r="128" spans="1:8" x14ac:dyDescent="0.2">
      <c r="A128" s="6" t="s">
        <v>217</v>
      </c>
      <c r="B128" s="5" t="s">
        <v>218</v>
      </c>
      <c r="C128" s="13"/>
      <c r="D128" s="37">
        <v>3126</v>
      </c>
      <c r="E128" s="13"/>
      <c r="F128" s="13">
        <f>SUM(C128:E128)</f>
        <v>3126</v>
      </c>
      <c r="H128" s="2">
        <f t="shared" si="10"/>
        <v>3126</v>
      </c>
    </row>
    <row r="129" spans="1:8" x14ac:dyDescent="0.2">
      <c r="A129" s="6" t="s">
        <v>219</v>
      </c>
      <c r="B129" s="5" t="s">
        <v>220</v>
      </c>
      <c r="C129" s="13"/>
      <c r="D129" s="37">
        <v>438884.59</v>
      </c>
      <c r="E129" s="13">
        <v>2843.96</v>
      </c>
      <c r="F129" s="13">
        <f t="shared" si="12"/>
        <v>441728.55000000005</v>
      </c>
      <c r="H129" s="2">
        <f t="shared" si="10"/>
        <v>441728.55000000005</v>
      </c>
    </row>
    <row r="130" spans="1:8" x14ac:dyDescent="0.2">
      <c r="A130" s="6" t="s">
        <v>221</v>
      </c>
      <c r="B130" s="5" t="s">
        <v>222</v>
      </c>
      <c r="C130" s="13"/>
      <c r="D130" s="37">
        <v>425</v>
      </c>
      <c r="E130" s="13">
        <v>425</v>
      </c>
      <c r="F130" s="13">
        <f t="shared" si="12"/>
        <v>850</v>
      </c>
      <c r="H130" s="2">
        <f t="shared" si="10"/>
        <v>850</v>
      </c>
    </row>
    <row r="131" spans="1:8" x14ac:dyDescent="0.2">
      <c r="A131" s="6" t="s">
        <v>223</v>
      </c>
      <c r="B131" s="5" t="s">
        <v>224</v>
      </c>
      <c r="C131" s="13"/>
      <c r="D131" s="37">
        <v>693273.59999999998</v>
      </c>
      <c r="E131" s="13"/>
      <c r="F131" s="13">
        <f t="shared" si="12"/>
        <v>693273.59999999998</v>
      </c>
      <c r="H131" s="2">
        <f t="shared" si="10"/>
        <v>693273.59999999998</v>
      </c>
    </row>
    <row r="132" spans="1:8" x14ac:dyDescent="0.2">
      <c r="A132" s="6" t="s">
        <v>225</v>
      </c>
      <c r="B132" s="5" t="s">
        <v>226</v>
      </c>
      <c r="C132" s="13"/>
      <c r="D132" s="37">
        <v>1238640</v>
      </c>
      <c r="E132" s="37">
        <v>1236640</v>
      </c>
      <c r="F132" s="13">
        <f t="shared" si="12"/>
        <v>2475280</v>
      </c>
      <c r="H132" s="2">
        <f t="shared" si="10"/>
        <v>2475280</v>
      </c>
    </row>
    <row r="133" spans="1:8" x14ac:dyDescent="0.2">
      <c r="A133" s="14"/>
      <c r="B133" s="5"/>
      <c r="C133" s="13"/>
      <c r="D133" s="13"/>
      <c r="E133" s="13"/>
      <c r="F133" s="13">
        <f t="shared" si="12"/>
        <v>0</v>
      </c>
      <c r="H133" s="2">
        <f t="shared" si="10"/>
        <v>0</v>
      </c>
    </row>
    <row r="134" spans="1:8" ht="16.5" x14ac:dyDescent="0.3">
      <c r="A134" s="15" t="s">
        <v>227</v>
      </c>
      <c r="B134" s="1" t="s">
        <v>228</v>
      </c>
      <c r="C134" s="16">
        <f>SUM(C135:C136)</f>
        <v>0</v>
      </c>
      <c r="D134" s="16">
        <f>SUM(D135:D136)</f>
        <v>212320.8</v>
      </c>
      <c r="E134" s="16">
        <f>SUM(E135:E136)</f>
        <v>0</v>
      </c>
      <c r="F134" s="16">
        <f>SUM(F135:F136)</f>
        <v>212320.8</v>
      </c>
      <c r="H134" s="2">
        <f t="shared" si="10"/>
        <v>212320.8</v>
      </c>
    </row>
    <row r="135" spans="1:8" x14ac:dyDescent="0.2">
      <c r="A135" s="6" t="s">
        <v>229</v>
      </c>
      <c r="B135" s="5" t="s">
        <v>230</v>
      </c>
      <c r="C135" s="13"/>
      <c r="D135" s="37">
        <v>212320.8</v>
      </c>
      <c r="E135" s="13"/>
      <c r="F135" s="13">
        <f t="shared" si="12"/>
        <v>212320.8</v>
      </c>
      <c r="H135" s="2">
        <f t="shared" si="10"/>
        <v>212320.8</v>
      </c>
    </row>
    <row r="136" spans="1:8" x14ac:dyDescent="0.2">
      <c r="A136" s="6"/>
      <c r="B136" s="5"/>
      <c r="C136" s="13"/>
      <c r="D136" s="13"/>
      <c r="E136" s="13"/>
      <c r="F136" s="13">
        <f t="shared" si="12"/>
        <v>0</v>
      </c>
      <c r="H136" s="2">
        <f t="shared" si="10"/>
        <v>0</v>
      </c>
    </row>
    <row r="137" spans="1:8" ht="16.5" x14ac:dyDescent="0.3">
      <c r="A137" s="15" t="s">
        <v>231</v>
      </c>
      <c r="B137" s="1" t="s">
        <v>232</v>
      </c>
      <c r="C137" s="16">
        <f>SUM(C138:C143)</f>
        <v>0</v>
      </c>
      <c r="D137" s="16">
        <f>SUM(D138:D142)</f>
        <v>577604.53</v>
      </c>
      <c r="E137" s="16">
        <f>SUM(E138:E142)</f>
        <v>1067.01</v>
      </c>
      <c r="F137" s="16">
        <f>SUM(F138:F142)</f>
        <v>578671.54</v>
      </c>
      <c r="H137" s="2">
        <f t="shared" si="10"/>
        <v>578671.54</v>
      </c>
    </row>
    <row r="138" spans="1:8" x14ac:dyDescent="0.2">
      <c r="A138" s="6" t="s">
        <v>233</v>
      </c>
      <c r="B138" s="5" t="s">
        <v>234</v>
      </c>
      <c r="C138" s="13"/>
      <c r="D138" s="13"/>
      <c r="E138" s="13"/>
      <c r="F138" s="13">
        <f>SUM(C138:E138)</f>
        <v>0</v>
      </c>
      <c r="H138" s="2">
        <f t="shared" si="10"/>
        <v>0</v>
      </c>
    </row>
    <row r="139" spans="1:8" x14ac:dyDescent="0.2">
      <c r="A139" s="6" t="s">
        <v>235</v>
      </c>
      <c r="B139" s="5" t="s">
        <v>236</v>
      </c>
      <c r="C139" s="13"/>
      <c r="D139" s="37"/>
      <c r="E139" s="13"/>
      <c r="F139" s="13">
        <f t="shared" si="12"/>
        <v>0</v>
      </c>
      <c r="H139" s="2">
        <f t="shared" si="10"/>
        <v>0</v>
      </c>
    </row>
    <row r="140" spans="1:8" x14ac:dyDescent="0.2">
      <c r="A140" s="6" t="s">
        <v>237</v>
      </c>
      <c r="B140" s="5" t="s">
        <v>238</v>
      </c>
      <c r="C140" s="13"/>
      <c r="D140" s="37">
        <v>64574.87</v>
      </c>
      <c r="E140" s="13">
        <v>250</v>
      </c>
      <c r="F140" s="13">
        <f t="shared" si="12"/>
        <v>64824.87</v>
      </c>
      <c r="H140" s="2">
        <f t="shared" si="10"/>
        <v>64824.87</v>
      </c>
    </row>
    <row r="141" spans="1:8" x14ac:dyDescent="0.2">
      <c r="A141" s="6" t="s">
        <v>239</v>
      </c>
      <c r="B141" s="5" t="s">
        <v>240</v>
      </c>
      <c r="C141" s="13"/>
      <c r="D141" s="37"/>
      <c r="E141" s="13"/>
      <c r="F141" s="13">
        <f t="shared" si="12"/>
        <v>0</v>
      </c>
      <c r="H141" s="2">
        <f t="shared" si="10"/>
        <v>0</v>
      </c>
    </row>
    <row r="142" spans="1:8" x14ac:dyDescent="0.2">
      <c r="A142" s="6" t="s">
        <v>241</v>
      </c>
      <c r="B142" s="5" t="s">
        <v>242</v>
      </c>
      <c r="C142" s="13"/>
      <c r="D142" s="37">
        <v>513029.66</v>
      </c>
      <c r="E142" s="13">
        <f>665+152.01</f>
        <v>817.01</v>
      </c>
      <c r="F142" s="13">
        <f t="shared" si="12"/>
        <v>513846.67</v>
      </c>
      <c r="H142" s="2">
        <f t="shared" si="10"/>
        <v>513846.67</v>
      </c>
    </row>
    <row r="143" spans="1:8" x14ac:dyDescent="0.2">
      <c r="A143" s="14"/>
      <c r="B143" s="5"/>
      <c r="C143" s="13"/>
      <c r="D143" s="13"/>
      <c r="E143" s="13"/>
      <c r="F143" s="13">
        <f t="shared" si="12"/>
        <v>0</v>
      </c>
      <c r="H143" s="2">
        <f t="shared" si="10"/>
        <v>0</v>
      </c>
    </row>
    <row r="144" spans="1:8" ht="16.5" x14ac:dyDescent="0.3">
      <c r="A144" s="15" t="s">
        <v>243</v>
      </c>
      <c r="B144" s="1" t="s">
        <v>244</v>
      </c>
      <c r="C144" s="16">
        <f>SUM(C145:C157)</f>
        <v>0</v>
      </c>
      <c r="D144" s="16">
        <f>SUM(D145:D156)</f>
        <v>565704.24</v>
      </c>
      <c r="E144" s="16">
        <f>SUM(E145:E156)</f>
        <v>4986.68</v>
      </c>
      <c r="F144" s="16">
        <f>SUM(F145:F156)</f>
        <v>570690.91999999993</v>
      </c>
      <c r="H144" s="2">
        <f t="shared" si="10"/>
        <v>570690.92000000004</v>
      </c>
    </row>
    <row r="145" spans="1:8" x14ac:dyDescent="0.2">
      <c r="A145" s="6" t="s">
        <v>245</v>
      </c>
      <c r="B145" s="5" t="s">
        <v>246</v>
      </c>
      <c r="C145" s="13"/>
      <c r="D145" s="13">
        <v>320</v>
      </c>
      <c r="E145" s="13"/>
      <c r="F145" s="13">
        <f t="shared" si="12"/>
        <v>320</v>
      </c>
      <c r="H145" s="2">
        <f t="shared" si="10"/>
        <v>320</v>
      </c>
    </row>
    <row r="146" spans="1:8" x14ac:dyDescent="0.2">
      <c r="A146" s="6" t="s">
        <v>247</v>
      </c>
      <c r="B146" s="5" t="s">
        <v>248</v>
      </c>
      <c r="C146" s="13"/>
      <c r="D146" s="13"/>
      <c r="E146" s="13"/>
      <c r="F146" s="13">
        <f t="shared" si="12"/>
        <v>0</v>
      </c>
      <c r="H146" s="2">
        <f t="shared" si="10"/>
        <v>0</v>
      </c>
    </row>
    <row r="147" spans="1:8" x14ac:dyDescent="0.2">
      <c r="A147" s="6" t="s">
        <v>249</v>
      </c>
      <c r="B147" s="5" t="s">
        <v>250</v>
      </c>
      <c r="C147" s="13"/>
      <c r="D147" s="37"/>
      <c r="E147" s="13"/>
      <c r="F147" s="13">
        <f t="shared" si="12"/>
        <v>0</v>
      </c>
      <c r="H147" s="2">
        <f t="shared" si="10"/>
        <v>0</v>
      </c>
    </row>
    <row r="148" spans="1:8" x14ac:dyDescent="0.2">
      <c r="A148" s="6" t="s">
        <v>251</v>
      </c>
      <c r="B148" s="5" t="s">
        <v>252</v>
      </c>
      <c r="C148" s="13"/>
      <c r="D148" s="37">
        <v>89.95</v>
      </c>
      <c r="E148" s="13">
        <v>4311.72</v>
      </c>
      <c r="F148" s="13">
        <f t="shared" si="12"/>
        <v>4401.67</v>
      </c>
      <c r="H148" s="2">
        <f t="shared" si="10"/>
        <v>4401.67</v>
      </c>
    </row>
    <row r="149" spans="1:8" x14ac:dyDescent="0.2">
      <c r="A149" s="6" t="s">
        <v>253</v>
      </c>
      <c r="B149" s="5" t="s">
        <v>254</v>
      </c>
      <c r="C149" s="13"/>
      <c r="D149" s="37"/>
      <c r="E149" s="13"/>
      <c r="F149" s="13">
        <f t="shared" si="12"/>
        <v>0</v>
      </c>
      <c r="H149" s="2">
        <f t="shared" si="10"/>
        <v>0</v>
      </c>
    </row>
    <row r="150" spans="1:8" x14ac:dyDescent="0.2">
      <c r="A150" s="6" t="s">
        <v>255</v>
      </c>
      <c r="B150" s="5" t="s">
        <v>256</v>
      </c>
      <c r="C150" s="13"/>
      <c r="D150" s="37">
        <v>40308.800000000003</v>
      </c>
      <c r="E150" s="13"/>
      <c r="F150" s="13">
        <f t="shared" si="12"/>
        <v>40308.800000000003</v>
      </c>
      <c r="H150" s="2">
        <f t="shared" si="10"/>
        <v>40308.800000000003</v>
      </c>
    </row>
    <row r="151" spans="1:8" x14ac:dyDescent="0.2">
      <c r="A151" s="6" t="s">
        <v>257</v>
      </c>
      <c r="B151" s="5" t="s">
        <v>258</v>
      </c>
      <c r="C151" s="13"/>
      <c r="D151" s="37">
        <v>6041.6</v>
      </c>
      <c r="E151" s="13">
        <v>674.96</v>
      </c>
      <c r="F151" s="13">
        <f t="shared" si="12"/>
        <v>6716.56</v>
      </c>
      <c r="H151" s="2">
        <f t="shared" si="10"/>
        <v>6716.56</v>
      </c>
    </row>
    <row r="152" spans="1:8" x14ac:dyDescent="0.2">
      <c r="A152" s="6" t="s">
        <v>259</v>
      </c>
      <c r="B152" s="5" t="s">
        <v>260</v>
      </c>
      <c r="C152" s="13"/>
      <c r="D152" s="37">
        <v>76955</v>
      </c>
      <c r="E152" s="13"/>
      <c r="F152" s="13">
        <f t="shared" si="12"/>
        <v>76955</v>
      </c>
      <c r="H152" s="2">
        <f t="shared" si="10"/>
        <v>76955</v>
      </c>
    </row>
    <row r="153" spans="1:8" x14ac:dyDescent="0.2">
      <c r="A153" s="6" t="s">
        <v>261</v>
      </c>
      <c r="B153" s="5" t="s">
        <v>262</v>
      </c>
      <c r="C153" s="13"/>
      <c r="D153" s="37">
        <v>440555.19</v>
      </c>
      <c r="E153" s="13"/>
      <c r="F153" s="13">
        <f t="shared" si="12"/>
        <v>440555.19</v>
      </c>
      <c r="H153" s="2">
        <f t="shared" si="10"/>
        <v>440555.19</v>
      </c>
    </row>
    <row r="154" spans="1:8" x14ac:dyDescent="0.2">
      <c r="A154" s="6" t="s">
        <v>263</v>
      </c>
      <c r="B154" s="5" t="s">
        <v>264</v>
      </c>
      <c r="C154" s="13"/>
      <c r="D154" s="37"/>
      <c r="E154" s="13"/>
      <c r="F154" s="13">
        <f>SUM(C154:E154)</f>
        <v>0</v>
      </c>
      <c r="H154" s="2">
        <f t="shared" si="10"/>
        <v>0</v>
      </c>
    </row>
    <row r="155" spans="1:8" x14ac:dyDescent="0.2">
      <c r="A155" s="6" t="s">
        <v>265</v>
      </c>
      <c r="B155" s="5" t="s">
        <v>266</v>
      </c>
      <c r="C155" s="13"/>
      <c r="D155" s="37">
        <v>1433.7</v>
      </c>
      <c r="E155" s="13"/>
      <c r="F155" s="13">
        <f t="shared" si="12"/>
        <v>1433.7</v>
      </c>
      <c r="H155" s="2">
        <f t="shared" si="10"/>
        <v>1433.7</v>
      </c>
    </row>
    <row r="156" spans="1:8" x14ac:dyDescent="0.2">
      <c r="A156" s="6" t="s">
        <v>267</v>
      </c>
      <c r="B156" s="5" t="s">
        <v>268</v>
      </c>
      <c r="C156" s="13"/>
      <c r="D156" s="13"/>
      <c r="E156" s="13"/>
      <c r="F156" s="13">
        <f t="shared" si="12"/>
        <v>0</v>
      </c>
      <c r="H156" s="2">
        <f t="shared" si="10"/>
        <v>0</v>
      </c>
    </row>
    <row r="157" spans="1:8" x14ac:dyDescent="0.2">
      <c r="A157" s="14"/>
      <c r="B157" s="5"/>
      <c r="C157" s="13"/>
      <c r="D157" s="13"/>
      <c r="E157" s="13"/>
      <c r="F157" s="13">
        <f t="shared" si="12"/>
        <v>0</v>
      </c>
      <c r="H157" s="2">
        <f t="shared" si="10"/>
        <v>0</v>
      </c>
    </row>
    <row r="158" spans="1:8" ht="16.5" x14ac:dyDescent="0.3">
      <c r="A158" s="15" t="s">
        <v>269</v>
      </c>
      <c r="B158" s="1" t="s">
        <v>270</v>
      </c>
      <c r="C158" s="16">
        <f>SUM(C159:C168)</f>
        <v>580000</v>
      </c>
      <c r="D158" s="16">
        <f>SUM(D159:D168)</f>
        <v>4180702.47</v>
      </c>
      <c r="E158" s="16">
        <f>SUM(E159:E168)</f>
        <v>175034.37000000002</v>
      </c>
      <c r="F158" s="16">
        <f>SUM(F159:F168)</f>
        <v>4935736.84</v>
      </c>
      <c r="H158" s="2">
        <f t="shared" si="10"/>
        <v>4935736.8400000008</v>
      </c>
    </row>
    <row r="159" spans="1:8" x14ac:dyDescent="0.2">
      <c r="A159" s="6" t="s">
        <v>271</v>
      </c>
      <c r="B159" s="5" t="s">
        <v>272</v>
      </c>
      <c r="C159" s="40">
        <v>580000</v>
      </c>
      <c r="D159" s="37">
        <v>3474232.46</v>
      </c>
      <c r="E159" s="13">
        <v>200</v>
      </c>
      <c r="F159" s="13">
        <f t="shared" si="12"/>
        <v>4054432.46</v>
      </c>
      <c r="H159" s="2">
        <f t="shared" si="10"/>
        <v>4054432.46</v>
      </c>
    </row>
    <row r="160" spans="1:8" x14ac:dyDescent="0.2">
      <c r="A160" s="6" t="s">
        <v>273</v>
      </c>
      <c r="B160" s="5" t="s">
        <v>274</v>
      </c>
      <c r="C160" s="13"/>
      <c r="D160" s="37">
        <v>511687.66</v>
      </c>
      <c r="E160" s="13">
        <f>6679.31+11225.55+8621.24+8609.57+1000+7763.44+15620+2800+500+8966.64+1000+10875.37+12116.04+4693.63+7462.8+8804.14+10035+8900.13</f>
        <v>135672.86000000002</v>
      </c>
      <c r="F160" s="13">
        <f t="shared" si="12"/>
        <v>647360.52</v>
      </c>
      <c r="H160" s="2">
        <f t="shared" si="10"/>
        <v>647360.52</v>
      </c>
    </row>
    <row r="161" spans="1:8" x14ac:dyDescent="0.2">
      <c r="A161" s="6" t="s">
        <v>275</v>
      </c>
      <c r="B161" s="5" t="s">
        <v>276</v>
      </c>
      <c r="C161" s="13"/>
      <c r="D161" s="37">
        <v>3380.6</v>
      </c>
      <c r="E161" s="13"/>
      <c r="F161" s="13">
        <f t="shared" si="12"/>
        <v>3380.6</v>
      </c>
      <c r="H161" s="2"/>
    </row>
    <row r="162" spans="1:8" x14ac:dyDescent="0.2">
      <c r="A162" s="6" t="s">
        <v>277</v>
      </c>
      <c r="B162" s="5" t="s">
        <v>278</v>
      </c>
      <c r="C162" s="13"/>
      <c r="D162" s="37">
        <v>800</v>
      </c>
      <c r="E162" s="13"/>
      <c r="F162" s="13">
        <f t="shared" si="12"/>
        <v>800</v>
      </c>
      <c r="H162" s="2">
        <f t="shared" si="10"/>
        <v>800</v>
      </c>
    </row>
    <row r="163" spans="1:8" x14ac:dyDescent="0.2">
      <c r="A163" s="6" t="s">
        <v>279</v>
      </c>
      <c r="B163" s="5" t="s">
        <v>280</v>
      </c>
      <c r="C163" s="13"/>
      <c r="D163" s="37"/>
      <c r="E163" s="13"/>
      <c r="F163" s="13">
        <f t="shared" si="12"/>
        <v>0</v>
      </c>
      <c r="H163" s="2">
        <f t="shared" si="10"/>
        <v>0</v>
      </c>
    </row>
    <row r="164" spans="1:8" x14ac:dyDescent="0.2">
      <c r="A164" s="6" t="s">
        <v>281</v>
      </c>
      <c r="B164" s="5" t="s">
        <v>282</v>
      </c>
      <c r="C164" s="13"/>
      <c r="D164" s="37"/>
      <c r="E164" s="13">
        <f>5217.76+33943.75</f>
        <v>39161.51</v>
      </c>
      <c r="F164" s="13">
        <f t="shared" si="12"/>
        <v>39161.51</v>
      </c>
      <c r="H164" s="2">
        <f t="shared" si="10"/>
        <v>39161.51</v>
      </c>
    </row>
    <row r="165" spans="1:8" x14ac:dyDescent="0.2">
      <c r="A165" s="6" t="s">
        <v>283</v>
      </c>
      <c r="B165" s="5" t="s">
        <v>284</v>
      </c>
      <c r="C165" s="13"/>
      <c r="D165" s="37">
        <v>87764.17</v>
      </c>
      <c r="E165" s="13"/>
      <c r="F165" s="13">
        <f t="shared" si="12"/>
        <v>87764.17</v>
      </c>
      <c r="H165" s="2">
        <f t="shared" si="10"/>
        <v>87764.17</v>
      </c>
    </row>
    <row r="166" spans="1:8" x14ac:dyDescent="0.2">
      <c r="A166" s="6" t="s">
        <v>285</v>
      </c>
      <c r="B166" s="5" t="s">
        <v>286</v>
      </c>
      <c r="C166" s="13"/>
      <c r="D166" s="37">
        <v>68005.08</v>
      </c>
      <c r="E166" s="13"/>
      <c r="F166" s="13">
        <f t="shared" si="12"/>
        <v>68005.08</v>
      </c>
      <c r="H166" s="2">
        <f t="shared" si="10"/>
        <v>68005.08</v>
      </c>
    </row>
    <row r="167" spans="1:8" x14ac:dyDescent="0.2">
      <c r="A167" s="6" t="s">
        <v>408</v>
      </c>
      <c r="B167" s="5" t="s">
        <v>409</v>
      </c>
      <c r="C167" s="13"/>
      <c r="D167" s="37">
        <v>34832.5</v>
      </c>
      <c r="E167" s="13"/>
      <c r="F167" s="13">
        <f t="shared" si="12"/>
        <v>34832.5</v>
      </c>
      <c r="H167" s="2">
        <f t="shared" si="10"/>
        <v>34832.5</v>
      </c>
    </row>
    <row r="168" spans="1:8" x14ac:dyDescent="0.2">
      <c r="A168" s="6"/>
      <c r="B168" s="5"/>
      <c r="C168" s="13"/>
      <c r="D168" s="13"/>
      <c r="E168" s="13"/>
      <c r="F168" s="13">
        <f t="shared" si="12"/>
        <v>0</v>
      </c>
      <c r="H168" s="2">
        <f t="shared" si="10"/>
        <v>0</v>
      </c>
    </row>
    <row r="169" spans="1:8" ht="16.5" x14ac:dyDescent="0.3">
      <c r="A169" s="15" t="s">
        <v>287</v>
      </c>
      <c r="B169" s="1" t="s">
        <v>288</v>
      </c>
      <c r="C169" s="16">
        <f>SUM(C170:C177)</f>
        <v>0</v>
      </c>
      <c r="D169" s="16">
        <f>SUM(D170:D177)</f>
        <v>3488731.9599999995</v>
      </c>
      <c r="E169" s="16">
        <f>SUM(E170:E177)</f>
        <v>223044.13</v>
      </c>
      <c r="F169" s="16">
        <f>SUM(F170:F177)</f>
        <v>3711776.0899999994</v>
      </c>
      <c r="H169" s="2">
        <f t="shared" si="10"/>
        <v>3711776.0899999994</v>
      </c>
    </row>
    <row r="170" spans="1:8" x14ac:dyDescent="0.2">
      <c r="A170" s="6" t="s">
        <v>289</v>
      </c>
      <c r="B170" s="5" t="s">
        <v>290</v>
      </c>
      <c r="C170" s="13"/>
      <c r="D170" s="37">
        <v>90383.57</v>
      </c>
      <c r="E170" s="13"/>
      <c r="F170" s="13">
        <f>SUM(C170:E170)</f>
        <v>90383.57</v>
      </c>
      <c r="H170" s="2">
        <f t="shared" si="10"/>
        <v>90383.57</v>
      </c>
    </row>
    <row r="171" spans="1:8" x14ac:dyDescent="0.2">
      <c r="A171" s="6" t="s">
        <v>291</v>
      </c>
      <c r="B171" s="5" t="s">
        <v>292</v>
      </c>
      <c r="C171" s="13"/>
      <c r="D171" s="37">
        <v>2639695.7599999998</v>
      </c>
      <c r="E171" s="13">
        <v>6004.98</v>
      </c>
      <c r="F171" s="13">
        <f t="shared" ref="F171:F178" si="13">SUM(C171:E171)</f>
        <v>2645700.7399999998</v>
      </c>
      <c r="H171" s="2">
        <f t="shared" si="10"/>
        <v>2645700.7399999998</v>
      </c>
    </row>
    <row r="172" spans="1:8" x14ac:dyDescent="0.2">
      <c r="A172" s="6" t="s">
        <v>293</v>
      </c>
      <c r="B172" s="5" t="s">
        <v>294</v>
      </c>
      <c r="C172" s="13"/>
      <c r="D172" s="37">
        <v>3880</v>
      </c>
      <c r="E172" s="13"/>
      <c r="F172" s="13">
        <f t="shared" si="13"/>
        <v>3880</v>
      </c>
      <c r="H172" s="2">
        <f t="shared" ref="H172:H240" si="14">+C172+D172+E172</f>
        <v>3880</v>
      </c>
    </row>
    <row r="173" spans="1:8" x14ac:dyDescent="0.2">
      <c r="A173" s="6" t="s">
        <v>295</v>
      </c>
      <c r="B173" s="5" t="s">
        <v>296</v>
      </c>
      <c r="C173" s="13"/>
      <c r="D173" s="37">
        <v>182294.85</v>
      </c>
      <c r="E173" s="13"/>
      <c r="F173" s="13">
        <f t="shared" si="13"/>
        <v>182294.85</v>
      </c>
      <c r="H173" s="2">
        <f t="shared" si="14"/>
        <v>182294.85</v>
      </c>
    </row>
    <row r="174" spans="1:8" x14ac:dyDescent="0.2">
      <c r="A174" s="6" t="s">
        <v>297</v>
      </c>
      <c r="B174" s="5" t="s">
        <v>298</v>
      </c>
      <c r="C174" s="13"/>
      <c r="D174" s="37">
        <v>87470</v>
      </c>
      <c r="E174" s="13">
        <v>6340</v>
      </c>
      <c r="F174" s="13">
        <f t="shared" si="13"/>
        <v>93810</v>
      </c>
      <c r="H174" s="2">
        <f t="shared" si="14"/>
        <v>93810</v>
      </c>
    </row>
    <row r="175" spans="1:8" x14ac:dyDescent="0.2">
      <c r="A175" s="6" t="s">
        <v>299</v>
      </c>
      <c r="B175" s="5" t="s">
        <v>300</v>
      </c>
      <c r="C175" s="13"/>
      <c r="D175" s="37">
        <v>410608.06</v>
      </c>
      <c r="E175" s="13">
        <v>210699.15</v>
      </c>
      <c r="F175" s="13">
        <f t="shared" si="13"/>
        <v>621307.21</v>
      </c>
      <c r="H175" s="2">
        <f t="shared" si="14"/>
        <v>621307.21</v>
      </c>
    </row>
    <row r="176" spans="1:8" x14ac:dyDescent="0.2">
      <c r="A176" s="6" t="s">
        <v>301</v>
      </c>
      <c r="B176" s="5" t="s">
        <v>302</v>
      </c>
      <c r="C176" s="13"/>
      <c r="D176" s="37">
        <v>3610.8</v>
      </c>
      <c r="E176" s="13"/>
      <c r="F176" s="13">
        <f t="shared" si="13"/>
        <v>3610.8</v>
      </c>
      <c r="H176" s="2">
        <f t="shared" si="14"/>
        <v>3610.8</v>
      </c>
    </row>
    <row r="177" spans="1:8" x14ac:dyDescent="0.2">
      <c r="A177" s="6" t="s">
        <v>303</v>
      </c>
      <c r="B177" s="5" t="s">
        <v>304</v>
      </c>
      <c r="C177" s="13"/>
      <c r="D177" s="37">
        <v>70788.92</v>
      </c>
      <c r="E177" s="13"/>
      <c r="F177" s="13">
        <f t="shared" si="13"/>
        <v>70788.92</v>
      </c>
      <c r="H177" s="2">
        <f t="shared" si="14"/>
        <v>70788.92</v>
      </c>
    </row>
    <row r="178" spans="1:8" ht="13.5" thickBot="1" x14ac:dyDescent="0.25">
      <c r="A178" s="6"/>
      <c r="B178" s="5"/>
      <c r="C178" s="13"/>
      <c r="D178" s="37"/>
      <c r="E178" s="13"/>
      <c r="F178" s="13">
        <f t="shared" si="13"/>
        <v>0</v>
      </c>
      <c r="H178" s="2">
        <f t="shared" si="14"/>
        <v>0</v>
      </c>
    </row>
    <row r="179" spans="1:8" ht="16.5" thickBot="1" x14ac:dyDescent="0.3">
      <c r="A179" s="29">
        <v>2.4</v>
      </c>
      <c r="B179" s="30" t="s">
        <v>305</v>
      </c>
      <c r="C179" s="31">
        <f>C187</f>
        <v>0</v>
      </c>
      <c r="D179" s="31">
        <f>+D180+D187</f>
        <v>6553307.96</v>
      </c>
      <c r="E179" s="31">
        <f>E187+E180</f>
        <v>4970270.84</v>
      </c>
      <c r="F179" s="31">
        <f>F187+F180</f>
        <v>11523578.800000001</v>
      </c>
      <c r="H179" s="2">
        <f t="shared" si="14"/>
        <v>11523578.800000001</v>
      </c>
    </row>
    <row r="180" spans="1:8" ht="16.5" x14ac:dyDescent="0.3">
      <c r="A180" s="15" t="s">
        <v>306</v>
      </c>
      <c r="B180" s="1" t="s">
        <v>307</v>
      </c>
      <c r="C180" s="16">
        <f>SUM(C181:C186)</f>
        <v>0</v>
      </c>
      <c r="D180" s="16">
        <f>SUM(D181:D186)</f>
        <v>307394.06</v>
      </c>
      <c r="E180" s="16">
        <f>SUM(E181:E185)</f>
        <v>26000</v>
      </c>
      <c r="F180" s="16">
        <f>SUM(F181:F186)</f>
        <v>333394.06</v>
      </c>
      <c r="H180" s="2">
        <f t="shared" si="14"/>
        <v>333394.06</v>
      </c>
    </row>
    <row r="181" spans="1:8" x14ac:dyDescent="0.2">
      <c r="A181" s="6" t="s">
        <v>308</v>
      </c>
      <c r="B181" s="5" t="s">
        <v>309</v>
      </c>
      <c r="C181" s="13"/>
      <c r="D181" s="37">
        <v>4000</v>
      </c>
      <c r="E181" s="13"/>
      <c r="F181" s="13">
        <f t="shared" ref="F181:F195" si="15">SUM(C181:E181)</f>
        <v>4000</v>
      </c>
      <c r="H181" s="2"/>
    </row>
    <row r="182" spans="1:8" x14ac:dyDescent="0.2">
      <c r="A182" s="6" t="s">
        <v>310</v>
      </c>
      <c r="B182" s="5" t="s">
        <v>311</v>
      </c>
      <c r="C182" s="13"/>
      <c r="D182" s="37"/>
      <c r="E182" s="13"/>
      <c r="F182" s="13">
        <f t="shared" si="15"/>
        <v>0</v>
      </c>
      <c r="H182" s="2"/>
    </row>
    <row r="183" spans="1:8" x14ac:dyDescent="0.2">
      <c r="A183" s="6" t="s">
        <v>312</v>
      </c>
      <c r="B183" s="5" t="s">
        <v>313</v>
      </c>
      <c r="C183" s="13"/>
      <c r="D183" s="37">
        <v>32973.86</v>
      </c>
      <c r="E183" s="13">
        <v>26000</v>
      </c>
      <c r="F183" s="13">
        <f t="shared" si="15"/>
        <v>58973.86</v>
      </c>
      <c r="H183" s="2"/>
    </row>
    <row r="184" spans="1:8" x14ac:dyDescent="0.2">
      <c r="A184" s="6" t="s">
        <v>314</v>
      </c>
      <c r="B184" s="5" t="s">
        <v>315</v>
      </c>
      <c r="C184" s="13"/>
      <c r="D184" s="37">
        <v>228530.2</v>
      </c>
      <c r="E184" s="13"/>
      <c r="F184" s="13">
        <f t="shared" si="15"/>
        <v>228530.2</v>
      </c>
      <c r="H184" s="2"/>
    </row>
    <row r="185" spans="1:8" x14ac:dyDescent="0.2">
      <c r="A185" s="6" t="s">
        <v>316</v>
      </c>
      <c r="B185" s="5" t="s">
        <v>317</v>
      </c>
      <c r="C185" s="13"/>
      <c r="D185" s="37">
        <v>41890</v>
      </c>
      <c r="E185" s="13"/>
      <c r="F185" s="13">
        <f t="shared" si="15"/>
        <v>41890</v>
      </c>
      <c r="H185" s="2">
        <f t="shared" si="14"/>
        <v>41890</v>
      </c>
    </row>
    <row r="186" spans="1:8" x14ac:dyDescent="0.2">
      <c r="A186" s="6" t="s">
        <v>318</v>
      </c>
      <c r="B186" s="5" t="s">
        <v>319</v>
      </c>
      <c r="C186" s="13"/>
      <c r="D186" s="37"/>
      <c r="E186" s="13"/>
      <c r="F186" s="13">
        <f t="shared" si="15"/>
        <v>0</v>
      </c>
      <c r="H186" s="2"/>
    </row>
    <row r="187" spans="1:8" ht="16.5" x14ac:dyDescent="0.3">
      <c r="A187" s="15" t="s">
        <v>320</v>
      </c>
      <c r="B187" s="1" t="s">
        <v>321</v>
      </c>
      <c r="C187" s="16">
        <f>SUM(C188:C195)</f>
        <v>0</v>
      </c>
      <c r="D187" s="16">
        <f>SUM(D188:D195)</f>
        <v>6245913.9000000004</v>
      </c>
      <c r="E187" s="16">
        <f>SUM(E188:E195)</f>
        <v>4944270.84</v>
      </c>
      <c r="F187" s="16">
        <f>SUM(F188:F195)</f>
        <v>11190184.74</v>
      </c>
      <c r="H187" s="2">
        <f t="shared" si="14"/>
        <v>11190184.74</v>
      </c>
    </row>
    <row r="188" spans="1:8" x14ac:dyDescent="0.2">
      <c r="A188" s="13" t="s">
        <v>322</v>
      </c>
      <c r="B188" s="13" t="s">
        <v>323</v>
      </c>
      <c r="C188" s="13">
        <v>0</v>
      </c>
      <c r="D188" s="13"/>
      <c r="E188" s="13">
        <v>4858092.12</v>
      </c>
      <c r="F188" s="13">
        <f t="shared" si="15"/>
        <v>4858092.12</v>
      </c>
      <c r="H188" s="2">
        <f t="shared" si="14"/>
        <v>4858092.12</v>
      </c>
    </row>
    <row r="189" spans="1:8" x14ac:dyDescent="0.2">
      <c r="A189" s="13" t="s">
        <v>324</v>
      </c>
      <c r="B189" s="13" t="s">
        <v>325</v>
      </c>
      <c r="C189" s="13"/>
      <c r="D189" s="13"/>
      <c r="E189" s="13"/>
      <c r="F189" s="13">
        <f t="shared" si="15"/>
        <v>0</v>
      </c>
      <c r="H189" s="2">
        <f t="shared" si="14"/>
        <v>0</v>
      </c>
    </row>
    <row r="190" spans="1:8" x14ac:dyDescent="0.2">
      <c r="A190" s="13" t="s">
        <v>326</v>
      </c>
      <c r="B190" s="13" t="s">
        <v>327</v>
      </c>
      <c r="C190" s="13"/>
      <c r="D190" s="37"/>
      <c r="E190" s="13"/>
      <c r="F190" s="13">
        <f t="shared" si="15"/>
        <v>0</v>
      </c>
      <c r="H190" s="2">
        <f t="shared" si="14"/>
        <v>0</v>
      </c>
    </row>
    <row r="191" spans="1:8" x14ac:dyDescent="0.2">
      <c r="A191" s="13" t="s">
        <v>328</v>
      </c>
      <c r="B191" s="13" t="s">
        <v>329</v>
      </c>
      <c r="C191" s="13"/>
      <c r="D191" s="37">
        <v>6072415.96</v>
      </c>
      <c r="E191" s="13"/>
      <c r="F191" s="13">
        <f t="shared" si="15"/>
        <v>6072415.96</v>
      </c>
      <c r="H191" s="2"/>
    </row>
    <row r="192" spans="1:8" x14ac:dyDescent="0.2">
      <c r="A192" s="13" t="s">
        <v>330</v>
      </c>
      <c r="B192" s="13" t="s">
        <v>331</v>
      </c>
      <c r="C192" s="13"/>
      <c r="D192" s="37"/>
      <c r="E192" s="13">
        <v>86178.72</v>
      </c>
      <c r="F192" s="13">
        <f t="shared" si="15"/>
        <v>86178.72</v>
      </c>
      <c r="H192" s="2"/>
    </row>
    <row r="193" spans="1:8" x14ac:dyDescent="0.2">
      <c r="A193" s="13" t="s">
        <v>332</v>
      </c>
      <c r="B193" s="13" t="s">
        <v>333</v>
      </c>
      <c r="C193" s="13"/>
      <c r="D193" s="37"/>
      <c r="E193" s="13"/>
      <c r="F193" s="13">
        <f t="shared" si="15"/>
        <v>0</v>
      </c>
      <c r="H193" s="2"/>
    </row>
    <row r="194" spans="1:8" x14ac:dyDescent="0.2">
      <c r="A194" s="13" t="s">
        <v>334</v>
      </c>
      <c r="B194" s="13" t="s">
        <v>335</v>
      </c>
      <c r="C194" s="13"/>
      <c r="D194" s="13"/>
      <c r="E194" s="13"/>
      <c r="F194" s="13">
        <f t="shared" si="15"/>
        <v>0</v>
      </c>
      <c r="H194" s="2"/>
    </row>
    <row r="195" spans="1:8" ht="13.5" thickBot="1" x14ac:dyDescent="0.25">
      <c r="A195" s="41" t="s">
        <v>410</v>
      </c>
      <c r="B195" s="41" t="s">
        <v>411</v>
      </c>
      <c r="C195" s="41"/>
      <c r="D195" s="41">
        <v>173497.94</v>
      </c>
      <c r="E195" s="41"/>
      <c r="F195" s="13">
        <f t="shared" si="15"/>
        <v>173497.94</v>
      </c>
      <c r="H195" s="2"/>
    </row>
    <row r="196" spans="1:8" ht="16.5" thickBot="1" x14ac:dyDescent="0.3">
      <c r="A196" s="29">
        <v>2.6</v>
      </c>
      <c r="B196" s="30" t="s">
        <v>336</v>
      </c>
      <c r="C196" s="31">
        <f>C197+C205+C210+C214+C220+C224+C228</f>
        <v>0</v>
      </c>
      <c r="D196" s="31">
        <f>+D197+D205+D210+D214+D220+D224+D228</f>
        <v>2297688.09</v>
      </c>
      <c r="E196" s="31">
        <f>+E197+E205+E210+E214+E220+E224+E228</f>
        <v>817463.88</v>
      </c>
      <c r="F196" s="31">
        <f>+F197+F205+F210+F214+F220+F224+F228</f>
        <v>3115151.9699999997</v>
      </c>
      <c r="H196" s="2">
        <f t="shared" si="14"/>
        <v>3115151.9699999997</v>
      </c>
    </row>
    <row r="197" spans="1:8" ht="16.5" x14ac:dyDescent="0.3">
      <c r="A197" s="11" t="s">
        <v>337</v>
      </c>
      <c r="B197" s="9" t="s">
        <v>338</v>
      </c>
      <c r="C197" s="12">
        <f>SUM(C198:C229)</f>
        <v>0</v>
      </c>
      <c r="D197" s="12">
        <f>SUM(D198:D203)</f>
        <v>2233339.69</v>
      </c>
      <c r="E197" s="12">
        <f>SUM(E198:E203)</f>
        <v>94784.68</v>
      </c>
      <c r="F197" s="16">
        <f>SUM(F198:F204)</f>
        <v>2328124.3699999996</v>
      </c>
      <c r="H197" s="2">
        <f t="shared" si="14"/>
        <v>2328124.37</v>
      </c>
    </row>
    <row r="198" spans="1:8" x14ac:dyDescent="0.2">
      <c r="A198" s="6" t="s">
        <v>339</v>
      </c>
      <c r="B198" s="5" t="s">
        <v>340</v>
      </c>
      <c r="C198" s="13"/>
      <c r="D198" s="37">
        <v>553756.74</v>
      </c>
      <c r="E198" s="13">
        <v>51731.199999999997</v>
      </c>
      <c r="F198" s="13">
        <f t="shared" ref="F198:F208" si="16">SUM(C198:E198)</f>
        <v>605487.93999999994</v>
      </c>
      <c r="H198" s="2">
        <f t="shared" si="14"/>
        <v>605487.93999999994</v>
      </c>
    </row>
    <row r="199" spans="1:8" x14ac:dyDescent="0.2">
      <c r="A199" s="6" t="s">
        <v>341</v>
      </c>
      <c r="B199" s="5" t="s">
        <v>342</v>
      </c>
      <c r="C199" s="13"/>
      <c r="D199" s="37"/>
      <c r="E199" s="13"/>
      <c r="F199" s="13">
        <f t="shared" si="16"/>
        <v>0</v>
      </c>
      <c r="H199" s="2"/>
    </row>
    <row r="200" spans="1:8" x14ac:dyDescent="0.2">
      <c r="A200" s="6" t="s">
        <v>343</v>
      </c>
      <c r="B200" s="5" t="s">
        <v>344</v>
      </c>
      <c r="C200" s="13"/>
      <c r="D200" s="37">
        <v>974690.86</v>
      </c>
      <c r="E200" s="13"/>
      <c r="F200" s="13">
        <f t="shared" si="16"/>
        <v>974690.86</v>
      </c>
      <c r="H200" s="2">
        <f t="shared" si="14"/>
        <v>974690.86</v>
      </c>
    </row>
    <row r="201" spans="1:8" x14ac:dyDescent="0.2">
      <c r="A201" s="6" t="s">
        <v>345</v>
      </c>
      <c r="B201" s="5" t="s">
        <v>346</v>
      </c>
      <c r="C201" s="13"/>
      <c r="D201" s="37"/>
      <c r="E201" s="13"/>
      <c r="F201" s="13">
        <f t="shared" si="16"/>
        <v>0</v>
      </c>
      <c r="H201" s="2">
        <f t="shared" si="14"/>
        <v>0</v>
      </c>
    </row>
    <row r="202" spans="1:8" x14ac:dyDescent="0.2">
      <c r="A202" s="6" t="s">
        <v>347</v>
      </c>
      <c r="B202" s="5" t="s">
        <v>348</v>
      </c>
      <c r="C202" s="13"/>
      <c r="D202" s="37">
        <v>704892.09</v>
      </c>
      <c r="E202" s="13"/>
      <c r="F202" s="13">
        <f t="shared" si="16"/>
        <v>704892.09</v>
      </c>
      <c r="H202" s="2">
        <f>+C202+D202+E202</f>
        <v>704892.09</v>
      </c>
    </row>
    <row r="203" spans="1:8" x14ac:dyDescent="0.2">
      <c r="A203" s="6" t="s">
        <v>349</v>
      </c>
      <c r="B203" s="5" t="s">
        <v>350</v>
      </c>
      <c r="C203" s="13"/>
      <c r="D203" s="37"/>
      <c r="E203" s="13">
        <v>43053.48</v>
      </c>
      <c r="F203" s="13">
        <f t="shared" si="16"/>
        <v>43053.48</v>
      </c>
      <c r="H203" s="2">
        <f t="shared" si="14"/>
        <v>43053.48</v>
      </c>
    </row>
    <row r="204" spans="1:8" x14ac:dyDescent="0.2">
      <c r="A204" s="6"/>
      <c r="B204" s="5"/>
      <c r="C204" s="13"/>
      <c r="D204" s="13"/>
      <c r="E204" s="13"/>
      <c r="F204" s="13">
        <f t="shared" si="16"/>
        <v>0</v>
      </c>
      <c r="H204" s="2">
        <f t="shared" si="14"/>
        <v>0</v>
      </c>
    </row>
    <row r="205" spans="1:8" ht="16.5" x14ac:dyDescent="0.3">
      <c r="A205" s="15" t="s">
        <v>351</v>
      </c>
      <c r="B205" s="1" t="s">
        <v>352</v>
      </c>
      <c r="C205" s="16"/>
      <c r="D205" s="16">
        <f>SUM(D206:D209)</f>
        <v>35995</v>
      </c>
      <c r="E205" s="16">
        <f>SUM(E206:E209)</f>
        <v>0</v>
      </c>
      <c r="F205" s="16">
        <f>SUM(F206:F209)</f>
        <v>35995</v>
      </c>
      <c r="H205" s="2">
        <f t="shared" si="14"/>
        <v>35995</v>
      </c>
    </row>
    <row r="206" spans="1:8" x14ac:dyDescent="0.2">
      <c r="A206" s="6" t="s">
        <v>353</v>
      </c>
      <c r="B206" s="5" t="s">
        <v>354</v>
      </c>
      <c r="C206" s="13"/>
      <c r="D206" s="37">
        <v>35995</v>
      </c>
      <c r="E206" s="13"/>
      <c r="F206" s="13">
        <f t="shared" si="16"/>
        <v>35995</v>
      </c>
      <c r="H206" s="2">
        <f t="shared" si="14"/>
        <v>35995</v>
      </c>
    </row>
    <row r="207" spans="1:8" x14ac:dyDescent="0.2">
      <c r="A207" s="6" t="s">
        <v>355</v>
      </c>
      <c r="B207" s="5" t="s">
        <v>356</v>
      </c>
      <c r="C207" s="13"/>
      <c r="D207" s="37"/>
      <c r="E207" s="13"/>
      <c r="F207" s="13">
        <f t="shared" si="16"/>
        <v>0</v>
      </c>
      <c r="H207" s="2">
        <f t="shared" si="14"/>
        <v>0</v>
      </c>
    </row>
    <row r="208" spans="1:8" x14ac:dyDescent="0.2">
      <c r="A208" s="6" t="s">
        <v>357</v>
      </c>
      <c r="B208" s="5" t="s">
        <v>358</v>
      </c>
      <c r="C208" s="13"/>
      <c r="D208" s="13"/>
      <c r="E208" s="13"/>
      <c r="F208" s="13">
        <f t="shared" si="16"/>
        <v>0</v>
      </c>
      <c r="H208" s="2">
        <f t="shared" si="14"/>
        <v>0</v>
      </c>
    </row>
    <row r="209" spans="1:10" x14ac:dyDescent="0.2">
      <c r="A209" s="6" t="s">
        <v>359</v>
      </c>
      <c r="B209" s="5" t="s">
        <v>360</v>
      </c>
      <c r="C209" s="13"/>
      <c r="D209" s="13"/>
      <c r="E209" s="13"/>
      <c r="F209" s="13">
        <f>SUM(C209:E209)</f>
        <v>0</v>
      </c>
      <c r="H209" s="2">
        <f t="shared" si="14"/>
        <v>0</v>
      </c>
    </row>
    <row r="210" spans="1:10" ht="16.5" x14ac:dyDescent="0.3">
      <c r="A210" s="15" t="s">
        <v>361</v>
      </c>
      <c r="B210" s="1" t="s">
        <v>362</v>
      </c>
      <c r="C210" s="16">
        <v>0</v>
      </c>
      <c r="D210" s="16">
        <f>+D211+D212</f>
        <v>0</v>
      </c>
      <c r="E210" s="16"/>
      <c r="F210" s="16">
        <f>+F212</f>
        <v>0</v>
      </c>
      <c r="H210" s="2">
        <f t="shared" si="14"/>
        <v>0</v>
      </c>
    </row>
    <row r="211" spans="1:10" x14ac:dyDescent="0.2">
      <c r="A211" s="6" t="s">
        <v>363</v>
      </c>
      <c r="B211" s="5" t="s">
        <v>364</v>
      </c>
      <c r="C211" s="13"/>
      <c r="D211" s="13"/>
      <c r="E211" s="13"/>
      <c r="F211" s="13">
        <f>SUM(C211:E211)</f>
        <v>0</v>
      </c>
      <c r="H211" s="2">
        <f t="shared" si="14"/>
        <v>0</v>
      </c>
    </row>
    <row r="212" spans="1:10" x14ac:dyDescent="0.2">
      <c r="A212" s="6" t="s">
        <v>365</v>
      </c>
      <c r="B212" s="5" t="s">
        <v>366</v>
      </c>
      <c r="C212" s="13"/>
      <c r="D212" s="13"/>
      <c r="E212" s="13"/>
      <c r="F212" s="13">
        <f t="shared" ref="F212" si="17">SUM(C212:E212)</f>
        <v>0</v>
      </c>
      <c r="H212" s="2">
        <f t="shared" si="14"/>
        <v>0</v>
      </c>
    </row>
    <row r="213" spans="1:10" x14ac:dyDescent="0.2">
      <c r="A213" s="6"/>
      <c r="B213" s="5"/>
      <c r="C213" s="13"/>
      <c r="D213" s="13"/>
      <c r="E213" s="13"/>
      <c r="F213" s="13">
        <f>SUM(C213:E213)</f>
        <v>0</v>
      </c>
      <c r="H213" s="2">
        <f t="shared" si="14"/>
        <v>0</v>
      </c>
    </row>
    <row r="214" spans="1:10" ht="16.5" x14ac:dyDescent="0.3">
      <c r="A214" s="15" t="s">
        <v>367</v>
      </c>
      <c r="B214" s="1" t="s">
        <v>368</v>
      </c>
      <c r="C214" s="16">
        <f>SUM(C215:C218)</f>
        <v>0</v>
      </c>
      <c r="D214" s="16">
        <f>SUM(D215:D218)</f>
        <v>28353.4</v>
      </c>
      <c r="E214" s="16">
        <f>SUM(E215:E218)</f>
        <v>50079.199999999997</v>
      </c>
      <c r="F214" s="16">
        <f>SUM(F215:F219)</f>
        <v>78432.600000000006</v>
      </c>
      <c r="H214" s="2">
        <f t="shared" si="14"/>
        <v>78432.600000000006</v>
      </c>
    </row>
    <row r="215" spans="1:10" x14ac:dyDescent="0.2">
      <c r="A215" s="6" t="s">
        <v>369</v>
      </c>
      <c r="B215" s="5" t="s">
        <v>370</v>
      </c>
      <c r="C215" s="13"/>
      <c r="D215" s="13"/>
      <c r="E215" s="13"/>
      <c r="F215" s="13">
        <f>SUM(C215:E215)</f>
        <v>0</v>
      </c>
      <c r="H215" s="2">
        <f t="shared" si="14"/>
        <v>0</v>
      </c>
    </row>
    <row r="216" spans="1:10" x14ac:dyDescent="0.2">
      <c r="A216" s="6" t="s">
        <v>371</v>
      </c>
      <c r="B216" s="5" t="s">
        <v>372</v>
      </c>
      <c r="C216" s="13"/>
      <c r="D216" s="37">
        <v>28353.4</v>
      </c>
      <c r="E216" s="13"/>
      <c r="F216" s="13">
        <f t="shared" ref="F216:F223" si="18">SUM(C216:E216)</f>
        <v>28353.4</v>
      </c>
      <c r="H216" s="2">
        <f t="shared" si="14"/>
        <v>28353.4</v>
      </c>
    </row>
    <row r="217" spans="1:10" x14ac:dyDescent="0.2">
      <c r="A217" s="6" t="s">
        <v>373</v>
      </c>
      <c r="B217" s="5" t="s">
        <v>374</v>
      </c>
      <c r="C217" s="13"/>
      <c r="D217" s="37"/>
      <c r="E217" s="37">
        <v>50079.199999999997</v>
      </c>
      <c r="F217" s="13">
        <f t="shared" si="18"/>
        <v>50079.199999999997</v>
      </c>
      <c r="H217" s="2">
        <f t="shared" si="14"/>
        <v>50079.199999999997</v>
      </c>
    </row>
    <row r="218" spans="1:10" x14ac:dyDescent="0.2">
      <c r="A218" s="6" t="s">
        <v>375</v>
      </c>
      <c r="B218" s="5" t="s">
        <v>376</v>
      </c>
      <c r="C218" s="13"/>
      <c r="D218" s="37"/>
      <c r="E218" s="13"/>
      <c r="F218" s="13">
        <f t="shared" si="18"/>
        <v>0</v>
      </c>
      <c r="H218" s="2">
        <f t="shared" si="14"/>
        <v>0</v>
      </c>
    </row>
    <row r="219" spans="1:10" x14ac:dyDescent="0.2">
      <c r="A219" s="14"/>
      <c r="B219" s="5"/>
      <c r="C219" s="13"/>
      <c r="D219" s="37"/>
      <c r="E219" s="13"/>
      <c r="F219" s="13">
        <f t="shared" si="18"/>
        <v>0</v>
      </c>
      <c r="H219" s="2">
        <f t="shared" si="14"/>
        <v>0</v>
      </c>
    </row>
    <row r="220" spans="1:10" ht="16.5" x14ac:dyDescent="0.3">
      <c r="A220" s="15" t="s">
        <v>377</v>
      </c>
      <c r="B220" s="1" t="s">
        <v>378</v>
      </c>
      <c r="C220" s="16"/>
      <c r="D220" s="16">
        <f>SUM(D221:D222)</f>
        <v>0</v>
      </c>
      <c r="E220" s="16">
        <f>+E221</f>
        <v>0</v>
      </c>
      <c r="F220" s="16">
        <f>SUM(F221:F223)</f>
        <v>0</v>
      </c>
      <c r="H220" s="2"/>
    </row>
    <row r="221" spans="1:10" x14ac:dyDescent="0.2">
      <c r="A221" s="6" t="s">
        <v>379</v>
      </c>
      <c r="B221" s="5" t="s">
        <v>380</v>
      </c>
      <c r="C221" s="13"/>
      <c r="D221" s="37"/>
      <c r="E221" s="13"/>
      <c r="F221" s="13">
        <f t="shared" si="18"/>
        <v>0</v>
      </c>
      <c r="H221" s="2"/>
    </row>
    <row r="222" spans="1:10" x14ac:dyDescent="0.2">
      <c r="A222" s="6" t="s">
        <v>381</v>
      </c>
      <c r="B222" s="5" t="s">
        <v>382</v>
      </c>
      <c r="C222" s="13"/>
      <c r="D222" s="13"/>
      <c r="E222" s="13"/>
      <c r="F222" s="13">
        <f t="shared" si="18"/>
        <v>0</v>
      </c>
      <c r="H222" s="2"/>
    </row>
    <row r="223" spans="1:10" ht="16.5" customHeight="1" x14ac:dyDescent="0.2">
      <c r="A223" s="14"/>
      <c r="B223" s="5"/>
      <c r="C223" s="13"/>
      <c r="D223" s="13"/>
      <c r="E223" s="13"/>
      <c r="F223" s="13">
        <f t="shared" si="18"/>
        <v>0</v>
      </c>
      <c r="H223" s="2"/>
    </row>
    <row r="224" spans="1:10" ht="16.5" x14ac:dyDescent="0.3">
      <c r="A224" s="15" t="s">
        <v>383</v>
      </c>
      <c r="B224" s="1" t="s">
        <v>384</v>
      </c>
      <c r="C224" s="16"/>
      <c r="D224" s="16"/>
      <c r="E224" s="16">
        <f>SUM(E225:E226)</f>
        <v>672600</v>
      </c>
      <c r="F224" s="16">
        <f>+E224+D224+C224</f>
        <v>672600</v>
      </c>
      <c r="H224" s="2">
        <f t="shared" si="14"/>
        <v>672600</v>
      </c>
      <c r="I224" s="32"/>
      <c r="J224" s="32"/>
    </row>
    <row r="225" spans="1:10" x14ac:dyDescent="0.2">
      <c r="A225" s="6" t="s">
        <v>385</v>
      </c>
      <c r="B225" s="5" t="s">
        <v>386</v>
      </c>
      <c r="C225" s="13"/>
      <c r="D225" s="13"/>
      <c r="E225" s="13">
        <v>672600</v>
      </c>
      <c r="F225" s="23">
        <f>SUM(C225:E225)</f>
        <v>672600</v>
      </c>
      <c r="H225" s="2">
        <f t="shared" si="14"/>
        <v>672600</v>
      </c>
      <c r="I225" s="32"/>
      <c r="J225" s="32"/>
    </row>
    <row r="226" spans="1:10" x14ac:dyDescent="0.2">
      <c r="A226" s="6" t="s">
        <v>387</v>
      </c>
      <c r="B226" s="5" t="s">
        <v>388</v>
      </c>
      <c r="C226" s="13"/>
      <c r="D226" s="13"/>
      <c r="E226" s="13"/>
      <c r="F226" s="23">
        <f t="shared" ref="F226:F227" si="19">SUM(C226:E226)</f>
        <v>0</v>
      </c>
      <c r="H226" s="2"/>
      <c r="I226" s="32"/>
      <c r="J226" s="32"/>
    </row>
    <row r="227" spans="1:10" x14ac:dyDescent="0.2">
      <c r="A227" s="6" t="s">
        <v>389</v>
      </c>
      <c r="B227" s="5" t="s">
        <v>390</v>
      </c>
      <c r="C227" s="13"/>
      <c r="D227" s="13"/>
      <c r="E227" s="13"/>
      <c r="F227" s="23">
        <f t="shared" si="19"/>
        <v>0</v>
      </c>
      <c r="H227" s="2">
        <f t="shared" si="14"/>
        <v>0</v>
      </c>
      <c r="I227" s="32"/>
      <c r="J227" s="32"/>
    </row>
    <row r="228" spans="1:10" ht="16.5" x14ac:dyDescent="0.3">
      <c r="A228" s="15" t="s">
        <v>391</v>
      </c>
      <c r="B228" s="1" t="s">
        <v>392</v>
      </c>
      <c r="C228" s="16"/>
      <c r="D228" s="16">
        <f>SUM(D229:D231)</f>
        <v>0</v>
      </c>
      <c r="E228" s="16">
        <f>SUM(E229:E231)</f>
        <v>0</v>
      </c>
      <c r="F228" s="16">
        <f>+E228+D228+C228</f>
        <v>0</v>
      </c>
      <c r="H228" s="2"/>
      <c r="I228" s="32"/>
      <c r="J228" s="32"/>
    </row>
    <row r="229" spans="1:10" x14ac:dyDescent="0.2">
      <c r="A229" s="14" t="s">
        <v>393</v>
      </c>
      <c r="B229" s="5" t="s">
        <v>392</v>
      </c>
      <c r="C229" s="13"/>
      <c r="D229" s="13"/>
      <c r="E229" s="13"/>
      <c r="F229" s="23">
        <f>SUM(C229:E229)</f>
        <v>0</v>
      </c>
      <c r="H229" s="2">
        <f t="shared" si="14"/>
        <v>0</v>
      </c>
    </row>
    <row r="230" spans="1:10" x14ac:dyDescent="0.2">
      <c r="A230" s="38"/>
      <c r="B230" s="22"/>
      <c r="C230" s="23"/>
      <c r="D230" s="23"/>
      <c r="E230" s="23"/>
      <c r="F230" s="23">
        <f t="shared" ref="F230" si="20">SUM(C230:E230)</f>
        <v>0</v>
      </c>
      <c r="H230" s="2"/>
    </row>
    <row r="231" spans="1:10" ht="13.5" thickBot="1" x14ac:dyDescent="0.25">
      <c r="A231" s="38"/>
      <c r="B231" s="22"/>
      <c r="C231" s="23"/>
      <c r="D231" s="23"/>
      <c r="E231" s="23"/>
      <c r="F231" s="23">
        <f>SUM(C231:E231)</f>
        <v>0</v>
      </c>
      <c r="H231" s="2"/>
    </row>
    <row r="232" spans="1:10" ht="16.5" thickBot="1" x14ac:dyDescent="0.3">
      <c r="A232" s="29">
        <v>2.7</v>
      </c>
      <c r="B232" s="30" t="s">
        <v>394</v>
      </c>
      <c r="C232" s="31">
        <f>+C235</f>
        <v>0</v>
      </c>
      <c r="D232" s="31">
        <f>+D235</f>
        <v>0</v>
      </c>
      <c r="E232" s="31">
        <f>+E235</f>
        <v>4363058.4800000004</v>
      </c>
      <c r="F232" s="31">
        <f>+F235</f>
        <v>4363058.4800000004</v>
      </c>
      <c r="H232" s="2"/>
    </row>
    <row r="233" spans="1:10" x14ac:dyDescent="0.2">
      <c r="A233" s="38"/>
      <c r="B233" s="22"/>
      <c r="C233" s="23"/>
      <c r="D233" s="23"/>
      <c r="E233" s="23"/>
      <c r="F233" s="23">
        <f>SUM(C233:E233)</f>
        <v>0</v>
      </c>
      <c r="H233" s="2"/>
    </row>
    <row r="234" spans="1:10" x14ac:dyDescent="0.2">
      <c r="A234" s="38"/>
      <c r="B234" s="22"/>
      <c r="C234" s="23"/>
      <c r="D234" s="23"/>
      <c r="E234" s="23"/>
      <c r="F234" s="23">
        <f>SUM(C234:E234)</f>
        <v>0</v>
      </c>
      <c r="H234" s="2"/>
    </row>
    <row r="235" spans="1:10" ht="16.5" x14ac:dyDescent="0.3">
      <c r="A235" s="15" t="s">
        <v>395</v>
      </c>
      <c r="B235" s="1" t="s">
        <v>396</v>
      </c>
      <c r="C235" s="16">
        <f>+C237</f>
        <v>0</v>
      </c>
      <c r="D235" s="16">
        <f>SUM(D236:D239)</f>
        <v>0</v>
      </c>
      <c r="E235" s="16">
        <f>SUM(E236:E239)</f>
        <v>4363058.4800000004</v>
      </c>
      <c r="F235" s="16">
        <f>SUM(F236:F239)</f>
        <v>4363058.4800000004</v>
      </c>
      <c r="H235" s="2"/>
    </row>
    <row r="236" spans="1:10" x14ac:dyDescent="0.2">
      <c r="A236" s="38"/>
      <c r="B236" s="22"/>
      <c r="C236" s="23"/>
      <c r="D236" s="23"/>
      <c r="E236" s="23"/>
      <c r="F236" s="23">
        <f>SUM(C236:E236)</f>
        <v>0</v>
      </c>
      <c r="H236" s="2"/>
    </row>
    <row r="237" spans="1:10" ht="13.5" thickBot="1" x14ac:dyDescent="0.25">
      <c r="A237" s="17" t="s">
        <v>397</v>
      </c>
      <c r="B237" s="7" t="s">
        <v>398</v>
      </c>
      <c r="C237" s="18"/>
      <c r="D237" s="39"/>
      <c r="E237" s="39">
        <v>4363058.4800000004</v>
      </c>
      <c r="F237" s="23">
        <f>SUM(C237:E237)</f>
        <v>4363058.4800000004</v>
      </c>
      <c r="H237" s="2"/>
    </row>
    <row r="238" spans="1:10" x14ac:dyDescent="0.2">
      <c r="A238" s="13"/>
      <c r="B238" s="13"/>
      <c r="C238" s="13"/>
      <c r="D238" s="13"/>
      <c r="E238" s="13"/>
      <c r="F238" s="23">
        <f t="shared" ref="F238" si="21">SUM(C238:E238)</f>
        <v>0</v>
      </c>
      <c r="H238" s="2"/>
    </row>
    <row r="239" spans="1:10" ht="13.5" thickBot="1" x14ac:dyDescent="0.25">
      <c r="A239" s="13"/>
      <c r="B239" s="13"/>
      <c r="C239" s="13"/>
      <c r="D239" s="13"/>
      <c r="E239" s="13"/>
      <c r="F239" s="23">
        <f>SUM(C239:E239)</f>
        <v>0</v>
      </c>
      <c r="H239" s="2"/>
    </row>
    <row r="240" spans="1:10" ht="18.75" thickBot="1" x14ac:dyDescent="0.3">
      <c r="A240" s="19"/>
      <c r="B240" s="8" t="s">
        <v>399</v>
      </c>
      <c r="C240" s="20">
        <f>+C9+C41+C112+C179+C196+C232</f>
        <v>36897575.780000001</v>
      </c>
      <c r="D240" s="20">
        <f>+D9+D41+D112+D179+D196+D232</f>
        <v>88033417.020000011</v>
      </c>
      <c r="E240" s="20">
        <f>+E9+E41+E112+E179+E196+E232</f>
        <v>17520589.730000004</v>
      </c>
      <c r="F240" s="20">
        <f>+E240+D240+C240</f>
        <v>142451582.53000003</v>
      </c>
      <c r="H240" s="2">
        <f t="shared" si="14"/>
        <v>142451582.53000003</v>
      </c>
    </row>
    <row r="241" spans="3:6" ht="13.5" thickTop="1" x14ac:dyDescent="0.2">
      <c r="C241" s="24"/>
      <c r="F241" s="24"/>
    </row>
    <row r="242" spans="3:6" x14ac:dyDescent="0.2">
      <c r="D242" s="2"/>
      <c r="E242" s="2"/>
      <c r="F242" s="2"/>
    </row>
    <row r="247" spans="3:6" x14ac:dyDescent="0.2">
      <c r="D247" s="2"/>
    </row>
  </sheetData>
  <mergeCells count="9">
    <mergeCell ref="A7:A8"/>
    <mergeCell ref="B7:B8"/>
    <mergeCell ref="C7:E7"/>
    <mergeCell ref="A1:F1"/>
    <mergeCell ref="A2:F2"/>
    <mergeCell ref="A3:F3"/>
    <mergeCell ref="A4:F4"/>
    <mergeCell ref="A5:F5"/>
    <mergeCell ref="A6:F6"/>
  </mergeCells>
  <printOptions horizontalCentered="1"/>
  <pageMargins left="0" right="0" top="0.5" bottom="0" header="0" footer="0"/>
  <pageSetup scale="48" orientation="portrait" r:id="rId1"/>
  <headerFooter alignWithMargins="0"/>
  <rowBreaks count="2" manualBreakCount="2">
    <brk id="103" max="16383" man="1"/>
    <brk id="15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CONSOLIDADO SEPT-15</vt:lpstr>
      <vt:lpstr>'CONSOLIDADO SEPT-15'!Títulos_a_imprimir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fr.cardoza</dc:creator>
  <cp:lastModifiedBy>Alvaro Leandro Segura Sierra</cp:lastModifiedBy>
  <cp:revision/>
  <cp:lastPrinted>2015-10-09T17:50:13Z</cp:lastPrinted>
  <dcterms:created xsi:type="dcterms:W3CDTF">2013-08-07T15:42:38Z</dcterms:created>
  <dcterms:modified xsi:type="dcterms:W3CDTF">2019-03-29T14:25:26Z</dcterms:modified>
</cp:coreProperties>
</file>