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170" windowHeight="5520"/>
  </bookViews>
  <sheets>
    <sheet name="Consolidado MARZO-2016" sheetId="6" r:id="rId1"/>
  </sheets>
  <definedNames>
    <definedName name="_xlnm.Print_Area" localSheetId="0">'Consolidado MARZO-2016'!$A$1:$F$227</definedName>
    <definedName name="_xlnm.Print_Titles" localSheetId="0">'Consolidado MARZO-2016'!$1:$8</definedName>
  </definedNames>
  <calcPr calcId="145621"/>
</workbook>
</file>

<file path=xl/calcChain.xml><?xml version="1.0" encoding="utf-8"?>
<calcChain xmlns="http://schemas.openxmlformats.org/spreadsheetml/2006/main">
  <c r="H228" i="6" l="1"/>
  <c r="H226" i="6"/>
  <c r="F226" i="6"/>
  <c r="F225" i="6"/>
  <c r="E224" i="6"/>
  <c r="F224" i="6" s="1"/>
  <c r="H222" i="6"/>
  <c r="F222" i="6"/>
  <c r="F209" i="6" s="1"/>
  <c r="H221" i="6"/>
  <c r="F221" i="6"/>
  <c r="H220" i="6"/>
  <c r="F220" i="6"/>
  <c r="H219" i="6"/>
  <c r="F219" i="6"/>
  <c r="H218" i="6"/>
  <c r="F218" i="6"/>
  <c r="H217" i="6"/>
  <c r="F217" i="6"/>
  <c r="H216" i="6"/>
  <c r="F216" i="6"/>
  <c r="H215" i="6"/>
  <c r="F215" i="6"/>
  <c r="H214" i="6"/>
  <c r="F214" i="6"/>
  <c r="H213" i="6"/>
  <c r="F213" i="6"/>
  <c r="H212" i="6"/>
  <c r="F212" i="6"/>
  <c r="H211" i="6"/>
  <c r="H210" i="6"/>
  <c r="D209" i="6"/>
  <c r="H209" i="6" s="1"/>
  <c r="F207" i="6"/>
  <c r="F206" i="6"/>
  <c r="E205" i="6"/>
  <c r="D205" i="6"/>
  <c r="F205" i="6" s="1"/>
  <c r="H204" i="6"/>
  <c r="F204" i="6"/>
  <c r="H203" i="6"/>
  <c r="F203" i="6"/>
  <c r="H202" i="6"/>
  <c r="F202" i="6"/>
  <c r="H201" i="6"/>
  <c r="F201" i="6"/>
  <c r="F200" i="6"/>
  <c r="H199" i="6"/>
  <c r="F199" i="6"/>
  <c r="E198" i="6"/>
  <c r="D198" i="6"/>
  <c r="H197" i="6"/>
  <c r="H196" i="6"/>
  <c r="F196" i="6"/>
  <c r="F194" i="6" s="1"/>
  <c r="H195" i="6"/>
  <c r="D194" i="6"/>
  <c r="H194" i="6" s="1"/>
  <c r="H193" i="6"/>
  <c r="H192" i="6"/>
  <c r="F192" i="6"/>
  <c r="H191" i="6"/>
  <c r="F191" i="6"/>
  <c r="H190" i="6"/>
  <c r="F190" i="6"/>
  <c r="F189" i="6"/>
  <c r="E189" i="6"/>
  <c r="D189" i="6"/>
  <c r="H188" i="6"/>
  <c r="H187" i="6"/>
  <c r="F187" i="6"/>
  <c r="H186" i="6"/>
  <c r="F186" i="6"/>
  <c r="H184" i="6"/>
  <c r="F184" i="6"/>
  <c r="H183" i="6"/>
  <c r="F183" i="6"/>
  <c r="H182" i="6"/>
  <c r="F182" i="6"/>
  <c r="E181" i="6"/>
  <c r="E180" i="6" s="1"/>
  <c r="D181" i="6"/>
  <c r="C181" i="6"/>
  <c r="H181" i="6" s="1"/>
  <c r="C180" i="6"/>
  <c r="H179" i="6"/>
  <c r="F179" i="6"/>
  <c r="H178" i="6"/>
  <c r="F178" i="6"/>
  <c r="H177" i="6"/>
  <c r="F177" i="6"/>
  <c r="F176" i="6" s="1"/>
  <c r="E176" i="6"/>
  <c r="E172" i="6" s="1"/>
  <c r="D176" i="6"/>
  <c r="C176" i="6"/>
  <c r="H176" i="6" s="1"/>
  <c r="H175" i="6"/>
  <c r="F175" i="6"/>
  <c r="F174" i="6"/>
  <c r="E173" i="6"/>
  <c r="D173" i="6"/>
  <c r="D172" i="6" s="1"/>
  <c r="C173" i="6"/>
  <c r="H173" i="6" s="1"/>
  <c r="C172" i="6"/>
  <c r="H171" i="6"/>
  <c r="F171" i="6"/>
  <c r="H170" i="6"/>
  <c r="F170" i="6"/>
  <c r="H169" i="6"/>
  <c r="F169" i="6"/>
  <c r="H168" i="6"/>
  <c r="F168" i="6"/>
  <c r="H167" i="6"/>
  <c r="F167" i="6"/>
  <c r="H166" i="6"/>
  <c r="F166" i="6"/>
  <c r="H165" i="6"/>
  <c r="F165" i="6"/>
  <c r="E164" i="6"/>
  <c r="H164" i="6" s="1"/>
  <c r="H163" i="6"/>
  <c r="F163" i="6"/>
  <c r="D162" i="6"/>
  <c r="C162" i="6"/>
  <c r="H160" i="6"/>
  <c r="F160" i="6"/>
  <c r="F159" i="6"/>
  <c r="H158" i="6"/>
  <c r="F158" i="6"/>
  <c r="H157" i="6"/>
  <c r="F157" i="6"/>
  <c r="E155" i="6"/>
  <c r="F155" i="6" s="1"/>
  <c r="H154" i="6"/>
  <c r="F154" i="6"/>
  <c r="D153" i="6"/>
  <c r="C153" i="6"/>
  <c r="H152" i="6"/>
  <c r="F152" i="6"/>
  <c r="H151" i="6"/>
  <c r="F151" i="6"/>
  <c r="H150" i="6"/>
  <c r="F150" i="6"/>
  <c r="H149" i="6"/>
  <c r="F149" i="6"/>
  <c r="H148" i="6"/>
  <c r="F148" i="6"/>
  <c r="F147" i="6"/>
  <c r="E147" i="6"/>
  <c r="H145" i="6"/>
  <c r="F145" i="6"/>
  <c r="H144" i="6"/>
  <c r="F144" i="6"/>
  <c r="H143" i="6"/>
  <c r="F143" i="6"/>
  <c r="H142" i="6"/>
  <c r="F142" i="6"/>
  <c r="H141" i="6"/>
  <c r="F141" i="6"/>
  <c r="H140" i="6"/>
  <c r="F140" i="6"/>
  <c r="H139" i="6"/>
  <c r="F139" i="6"/>
  <c r="E138" i="6"/>
  <c r="D138" i="6"/>
  <c r="C138" i="6"/>
  <c r="F138" i="6" s="1"/>
  <c r="H137" i="6"/>
  <c r="F137" i="6"/>
  <c r="H136" i="6"/>
  <c r="F136" i="6"/>
  <c r="H135" i="6"/>
  <c r="F135" i="6"/>
  <c r="H134" i="6"/>
  <c r="F134" i="6"/>
  <c r="H133" i="6"/>
  <c r="F133" i="6"/>
  <c r="H132" i="6"/>
  <c r="F132" i="6"/>
  <c r="E131" i="6"/>
  <c r="D131" i="6"/>
  <c r="F131" i="6" s="1"/>
  <c r="C131" i="6"/>
  <c r="H130" i="6"/>
  <c r="F130" i="6"/>
  <c r="H129" i="6"/>
  <c r="F129" i="6"/>
  <c r="E128" i="6"/>
  <c r="D128" i="6"/>
  <c r="C128" i="6"/>
  <c r="F128" i="6" s="1"/>
  <c r="H127" i="6"/>
  <c r="F127" i="6"/>
  <c r="H126" i="6"/>
  <c r="F126" i="6"/>
  <c r="H125" i="6"/>
  <c r="F125" i="6"/>
  <c r="H124" i="6"/>
  <c r="F124" i="6"/>
  <c r="H123" i="6"/>
  <c r="F123" i="6"/>
  <c r="H122" i="6"/>
  <c r="F122" i="6"/>
  <c r="E121" i="6"/>
  <c r="D121" i="6"/>
  <c r="F121" i="6" s="1"/>
  <c r="C121" i="6"/>
  <c r="H120" i="6"/>
  <c r="F120" i="6"/>
  <c r="H119" i="6"/>
  <c r="F119" i="6"/>
  <c r="H118" i="6"/>
  <c r="F118" i="6"/>
  <c r="H117" i="6"/>
  <c r="F117" i="6"/>
  <c r="H116" i="6"/>
  <c r="F116" i="6"/>
  <c r="E115" i="6"/>
  <c r="D115" i="6"/>
  <c r="C115" i="6"/>
  <c r="F115" i="6" s="1"/>
  <c r="H114" i="6"/>
  <c r="F114" i="6"/>
  <c r="H113" i="6"/>
  <c r="H112" i="6"/>
  <c r="F112" i="6"/>
  <c r="H111" i="6"/>
  <c r="F111" i="6"/>
  <c r="E110" i="6"/>
  <c r="F110" i="6" s="1"/>
  <c r="D109" i="6"/>
  <c r="C109" i="6"/>
  <c r="C108" i="6" s="1"/>
  <c r="H107" i="6"/>
  <c r="H101" i="6" s="1"/>
  <c r="F107" i="6"/>
  <c r="F105" i="6"/>
  <c r="H104" i="6"/>
  <c r="F104" i="6"/>
  <c r="H103" i="6"/>
  <c r="F103" i="6"/>
  <c r="H102" i="6"/>
  <c r="F102" i="6"/>
  <c r="F101" i="6" s="1"/>
  <c r="G101" i="6"/>
  <c r="E101" i="6"/>
  <c r="D101" i="6"/>
  <c r="F100" i="6"/>
  <c r="E99" i="6"/>
  <c r="F99" i="6" s="1"/>
  <c r="H96" i="6"/>
  <c r="F96" i="6"/>
  <c r="H95" i="6"/>
  <c r="F95" i="6"/>
  <c r="H94" i="6"/>
  <c r="F94" i="6"/>
  <c r="H93" i="6"/>
  <c r="F93" i="6"/>
  <c r="F92" i="6"/>
  <c r="H91" i="6"/>
  <c r="F91" i="6"/>
  <c r="H90" i="6"/>
  <c r="F90" i="6"/>
  <c r="H89" i="6"/>
  <c r="F89" i="6"/>
  <c r="E88" i="6"/>
  <c r="D88" i="6"/>
  <c r="C88" i="6"/>
  <c r="H86" i="6"/>
  <c r="F85" i="6"/>
  <c r="F82" i="6"/>
  <c r="E82" i="6"/>
  <c r="H82" i="6" s="1"/>
  <c r="F81" i="6"/>
  <c r="F80" i="6"/>
  <c r="F79" i="6"/>
  <c r="F77" i="6"/>
  <c r="H76" i="6"/>
  <c r="F76" i="6"/>
  <c r="E75" i="6"/>
  <c r="D75" i="6"/>
  <c r="C75" i="6"/>
  <c r="F75" i="6" s="1"/>
  <c r="H74" i="6"/>
  <c r="F74" i="6"/>
  <c r="H73" i="6"/>
  <c r="F73" i="6"/>
  <c r="H72" i="6"/>
  <c r="F72" i="6"/>
  <c r="H71" i="6"/>
  <c r="F71" i="6"/>
  <c r="F70" i="6" s="1"/>
  <c r="E70" i="6"/>
  <c r="D70" i="6"/>
  <c r="C70" i="6"/>
  <c r="H70" i="6" s="1"/>
  <c r="H69" i="6"/>
  <c r="F69" i="6"/>
  <c r="H68" i="6"/>
  <c r="F68" i="6"/>
  <c r="H67" i="6"/>
  <c r="F67" i="6"/>
  <c r="H65" i="6"/>
  <c r="F65" i="6"/>
  <c r="H64" i="6"/>
  <c r="F64" i="6"/>
  <c r="E63" i="6"/>
  <c r="D63" i="6"/>
  <c r="C63" i="6"/>
  <c r="H62" i="6"/>
  <c r="E61" i="6"/>
  <c r="F61" i="6" s="1"/>
  <c r="H60" i="6"/>
  <c r="F60" i="6"/>
  <c r="F59" i="6"/>
  <c r="E59" i="6"/>
  <c r="H59" i="6" s="1"/>
  <c r="E58" i="6"/>
  <c r="D58" i="6"/>
  <c r="C58" i="6"/>
  <c r="F58" i="6" s="1"/>
  <c r="H57" i="6"/>
  <c r="E56" i="6"/>
  <c r="F56" i="6" s="1"/>
  <c r="D55" i="6"/>
  <c r="C55" i="6"/>
  <c r="H54" i="6"/>
  <c r="F54" i="6"/>
  <c r="H53" i="6"/>
  <c r="F53" i="6"/>
  <c r="H52" i="6"/>
  <c r="F52" i="6"/>
  <c r="E51" i="6"/>
  <c r="D51" i="6"/>
  <c r="D42" i="6" s="1"/>
  <c r="C51" i="6"/>
  <c r="H50" i="6"/>
  <c r="H49" i="6"/>
  <c r="F49" i="6"/>
  <c r="H48" i="6"/>
  <c r="F48" i="6"/>
  <c r="E47" i="6"/>
  <c r="F47" i="6" s="1"/>
  <c r="F46" i="6"/>
  <c r="E46" i="6"/>
  <c r="H46" i="6" s="1"/>
  <c r="H45" i="6"/>
  <c r="F45" i="6"/>
  <c r="H44" i="6"/>
  <c r="F44" i="6"/>
  <c r="E43" i="6"/>
  <c r="D43" i="6"/>
  <c r="C43" i="6"/>
  <c r="F43" i="6" s="1"/>
  <c r="H41" i="6"/>
  <c r="F41" i="6"/>
  <c r="H40" i="6"/>
  <c r="F40" i="6"/>
  <c r="H39" i="6"/>
  <c r="F39" i="6"/>
  <c r="H38" i="6"/>
  <c r="F38" i="6"/>
  <c r="E37" i="6"/>
  <c r="D37" i="6"/>
  <c r="C37" i="6"/>
  <c r="F37" i="6" s="1"/>
  <c r="F35" i="6"/>
  <c r="E34" i="6"/>
  <c r="D34" i="6"/>
  <c r="C34" i="6"/>
  <c r="H33" i="6"/>
  <c r="F33" i="6"/>
  <c r="H32" i="6"/>
  <c r="F32" i="6"/>
  <c r="H31" i="6"/>
  <c r="F31" i="6"/>
  <c r="H29" i="6"/>
  <c r="F29" i="6"/>
  <c r="H28" i="6"/>
  <c r="F28" i="6"/>
  <c r="H27" i="6"/>
  <c r="F27" i="6"/>
  <c r="E26" i="6"/>
  <c r="D26" i="6"/>
  <c r="C26" i="6"/>
  <c r="H25" i="6"/>
  <c r="H24" i="6"/>
  <c r="F24" i="6"/>
  <c r="H23" i="6"/>
  <c r="F23" i="6"/>
  <c r="F22" i="6" s="1"/>
  <c r="E22" i="6"/>
  <c r="D22" i="6"/>
  <c r="C22" i="6"/>
  <c r="H22" i="6" s="1"/>
  <c r="H21" i="6"/>
  <c r="F21" i="6"/>
  <c r="H20" i="6"/>
  <c r="F20" i="6"/>
  <c r="F19" i="6" s="1"/>
  <c r="E19" i="6"/>
  <c r="D19" i="6"/>
  <c r="C19" i="6"/>
  <c r="F18" i="6"/>
  <c r="H17" i="6"/>
  <c r="F17" i="6"/>
  <c r="H16" i="6"/>
  <c r="F16" i="6"/>
  <c r="E15" i="6"/>
  <c r="H15" i="6" s="1"/>
  <c r="F14" i="6"/>
  <c r="E13" i="6"/>
  <c r="D13" i="6"/>
  <c r="C13" i="6"/>
  <c r="H13" i="6" s="1"/>
  <c r="H12" i="6"/>
  <c r="F12" i="6"/>
  <c r="H11" i="6"/>
  <c r="F11" i="6"/>
  <c r="E10" i="6"/>
  <c r="D10" i="6"/>
  <c r="D9" i="6" s="1"/>
  <c r="C10" i="6"/>
  <c r="F10" i="6" l="1"/>
  <c r="E9" i="6"/>
  <c r="F13" i="6"/>
  <c r="F15" i="6"/>
  <c r="H19" i="6"/>
  <c r="F26" i="6"/>
  <c r="F34" i="6"/>
  <c r="F51" i="6"/>
  <c r="F63" i="6"/>
  <c r="F88" i="6"/>
  <c r="D108" i="6"/>
  <c r="H121" i="6"/>
  <c r="H131" i="6"/>
  <c r="E162" i="6"/>
  <c r="F162" i="6" s="1"/>
  <c r="F164" i="6"/>
  <c r="D180" i="6"/>
  <c r="D227" i="6" s="1"/>
  <c r="H189" i="6"/>
  <c r="F198" i="6"/>
  <c r="F172" i="6"/>
  <c r="F55" i="6"/>
  <c r="D236" i="6"/>
  <c r="H26" i="6"/>
  <c r="H37" i="6"/>
  <c r="H47" i="6"/>
  <c r="H51" i="6"/>
  <c r="H56" i="6"/>
  <c r="H58" i="6"/>
  <c r="H61" i="6"/>
  <c r="H63" i="6"/>
  <c r="H75" i="6"/>
  <c r="H88" i="6"/>
  <c r="H99" i="6"/>
  <c r="H110" i="6"/>
  <c r="H115" i="6"/>
  <c r="H128" i="6"/>
  <c r="H138" i="6"/>
  <c r="H155" i="6"/>
  <c r="H162" i="6"/>
  <c r="H172" i="6"/>
  <c r="F173" i="6"/>
  <c r="F181" i="6"/>
  <c r="H198" i="6"/>
  <c r="C236" i="6"/>
  <c r="H10" i="6"/>
  <c r="H43" i="6"/>
  <c r="C9" i="6"/>
  <c r="C42" i="6"/>
  <c r="E55" i="6"/>
  <c r="E42" i="6" s="1"/>
  <c r="E109" i="6"/>
  <c r="E108" i="6" s="1"/>
  <c r="F108" i="6" s="1"/>
  <c r="E153" i="6"/>
  <c r="F153" i="6" s="1"/>
  <c r="F180" i="6"/>
  <c r="H180" i="6" l="1"/>
  <c r="H153" i="6"/>
  <c r="F109" i="6"/>
  <c r="H9" i="6"/>
  <c r="F9" i="6"/>
  <c r="H108" i="6"/>
  <c r="E227" i="6"/>
  <c r="F227" i="6" s="1"/>
  <c r="E236" i="6"/>
  <c r="F236" i="6" s="1"/>
  <c r="H55" i="6"/>
  <c r="H42" i="6"/>
  <c r="F42" i="6"/>
  <c r="C227" i="6"/>
  <c r="H109" i="6"/>
  <c r="H230" i="6" l="1"/>
  <c r="H227" i="6"/>
  <c r="H240" i="6" l="1"/>
  <c r="H236" i="6"/>
</calcChain>
</file>

<file path=xl/sharedStrings.xml><?xml version="1.0" encoding="utf-8"?>
<sst xmlns="http://schemas.openxmlformats.org/spreadsheetml/2006/main" count="384" uniqueCount="370">
  <si>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</si>
  <si>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</si>
  <si>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</si>
  <si>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</si>
  <si>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</si>
  <si>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</si>
  <si>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</si>
  <si>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</si>
  <si>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 xml:space="preserve">Viaticos </t>
  </si>
  <si>
    <t>Viaticos dentro del pais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</si>
  <si>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</si>
  <si>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</si>
  <si>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</si>
  <si>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</si>
  <si>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</si>
  <si>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</si>
  <si>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</si>
  <si>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</si>
  <si>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</si>
  <si>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</si>
  <si>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</si>
  <si>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</si>
  <si>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</si>
  <si>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</si>
  <si>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</si>
  <si>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</si>
  <si>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</si>
  <si>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</si>
  <si>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</si>
  <si>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</si>
  <si>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</si>
  <si>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</si>
  <si>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</si>
  <si>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</si>
  <si>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>Productos de Cuero, Caucho y Plasticos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</si>
  <si>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</si>
  <si>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</si>
  <si>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</si>
  <si>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</si>
  <si>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</si>
  <si>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 xml:space="preserve">Productos de Minerales Metalicos y No Metalicos </t>
  </si>
  <si>
    <t xml:space="preserve">Productos Electricos y Afines </t>
  </si>
  <si>
    <t>Maquinaria y Equipo</t>
  </si>
  <si>
    <t>Programas de Computación</t>
  </si>
  <si>
    <t xml:space="preserve">Total General 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</si>
  <si>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</si>
  <si>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</si>
  <si>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</si>
  <si>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</si>
  <si>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 xml:space="preserve">Remuneracion al personal fijo </t>
  </si>
  <si>
    <t>2.1.1.2</t>
  </si>
  <si>
    <t xml:space="preserve">Remuneraciones al personal con caracter transitorio 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</si>
  <si>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</si>
  <si>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</si>
  <si>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</si>
  <si>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</si>
  <si>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</si>
  <si>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</si>
  <si>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</si>
  <si>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</si>
  <si>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</si>
  <si>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</si>
  <si>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</si>
  <si>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</si>
  <si>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</si>
  <si>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</si>
  <si>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</si>
  <si>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</si>
  <si>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</si>
  <si>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</si>
  <si>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</si>
  <si>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</si>
  <si>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</si>
  <si>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</si>
  <si>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</si>
  <si>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</si>
  <si>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</si>
  <si>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</si>
  <si>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</si>
  <si>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</si>
  <si>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</si>
  <si>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</si>
  <si>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</si>
  <si>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</si>
  <si>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</si>
  <si>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</si>
  <si>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</si>
  <si>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</si>
  <si>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</si>
  <si>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</si>
  <si>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>2.2.1.6.06</t>
  </si>
  <si>
    <t xml:space="preserve">Telefono  Local </t>
  </si>
  <si>
    <t xml:space="preserve">Telefax y Correos </t>
  </si>
  <si>
    <t xml:space="preserve">Servicios de Internet y  Television por cable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</si>
  <si>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</si>
  <si>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</si>
  <si>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</si>
  <si>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</si>
  <si>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</si>
  <si>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</si>
  <si>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2.2.3.1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</si>
  <si>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</si>
  <si>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</si>
  <si>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</si>
  <si>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</si>
  <si>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</si>
  <si>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</si>
  <si>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</si>
  <si>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>2.2.5.1</t>
  </si>
  <si>
    <t>2.2.5.3</t>
  </si>
  <si>
    <t>2.2.5.4</t>
  </si>
  <si>
    <t>2.2.5.8</t>
  </si>
  <si>
    <t xml:space="preserve">Alquileres y rentas de edificios y Locales </t>
  </si>
  <si>
    <t xml:space="preserve">Alquileres de Maquinarias y Equipos </t>
  </si>
  <si>
    <t>Alquileres de Equipos de Transportel , Tracción y Elev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</si>
  <si>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</si>
  <si>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</si>
  <si>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</si>
  <si>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</si>
  <si>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</si>
  <si>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</si>
  <si>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</si>
  <si>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</si>
  <si>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</si>
  <si>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</si>
  <si>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 xml:space="preserve">Reparaciones de Maquinarias y Equipos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</si>
  <si>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</si>
  <si>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</si>
  <si>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</si>
  <si>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</si>
  <si>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</si>
  <si>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</si>
  <si>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</si>
  <si>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Fumigacion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</si>
  <si>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</si>
  <si>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</si>
  <si>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</si>
  <si>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</si>
  <si>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</si>
  <si>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</si>
  <si>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</si>
  <si>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</si>
  <si>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</si>
  <si>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</si>
  <si>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</si>
  <si>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</si>
  <si>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</si>
  <si>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</si>
  <si>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</si>
  <si>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</si>
  <si>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</si>
  <si>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</si>
  <si>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</si>
  <si>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</si>
  <si>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</si>
  <si>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</si>
  <si>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</si>
  <si>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</si>
  <si>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</si>
  <si>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</si>
  <si>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 xml:space="preserve">Productos Farmaceuticos  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</si>
  <si>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</si>
  <si>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</si>
  <si>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</si>
  <si>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</si>
  <si>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</si>
  <si>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</si>
  <si>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</si>
  <si>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</si>
  <si>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</si>
  <si>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</si>
  <si>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2.3.6.1.02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</si>
  <si>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</si>
  <si>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</si>
  <si>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</si>
  <si>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</si>
  <si>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</si>
  <si>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</si>
  <si>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</si>
  <si>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</si>
  <si>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</si>
  <si>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</si>
  <si>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</si>
  <si>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</si>
  <si>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</si>
  <si>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</si>
  <si>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</si>
  <si>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</si>
  <si>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</si>
  <si>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Minerales metaliferos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</si>
  <si>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</si>
  <si>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</si>
  <si>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</si>
  <si>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</si>
  <si>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</si>
  <si>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</si>
  <si>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</si>
  <si>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</si>
  <si>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>Gas-oil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</si>
  <si>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</si>
  <si>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</si>
  <si>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</si>
  <si>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</si>
  <si>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</si>
  <si>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</si>
  <si>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</si>
  <si>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</si>
  <si>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</si>
  <si>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</si>
  <si>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Utiles de escritorio, oficina, informatica y de enseñanza </t>
  </si>
  <si>
    <t xml:space="preserve">Utiles menores medicos quirurgicos </t>
  </si>
  <si>
    <t xml:space="preserve">Utiles de cocina y comedor </t>
  </si>
  <si>
    <t>Proudustos y Utiles variso  N. I . P.</t>
  </si>
  <si>
    <t xml:space="preserve">Bienes Muebles e Inmuebles e Intangibles </t>
  </si>
  <si>
    <t>2.6.1</t>
  </si>
  <si>
    <t>2.6.1.1</t>
  </si>
  <si>
    <t>2.6.1.3</t>
  </si>
  <si>
    <t xml:space="preserve">Muebles de Oficina y Estanteria </t>
  </si>
  <si>
    <t>2.6.4</t>
  </si>
  <si>
    <t xml:space="preserve">Vehiculos  y Equipo  de Transporte, Traccion y Elevacion </t>
  </si>
  <si>
    <t>2.6.4.1</t>
  </si>
  <si>
    <t>Automoviles y Camiones</t>
  </si>
  <si>
    <t>2.6.5</t>
  </si>
  <si>
    <t xml:space="preserve">Maquinaria, Otros Equipos  y Herramientas </t>
  </si>
  <si>
    <t>2.6.5.8</t>
  </si>
  <si>
    <t xml:space="preserve">Otros Equipos </t>
  </si>
  <si>
    <t>2.6.8</t>
  </si>
  <si>
    <t xml:space="preserve">Bienes Intangibles </t>
  </si>
  <si>
    <t>2.6.8.3.1</t>
  </si>
  <si>
    <t>2.3.8.3.2</t>
  </si>
  <si>
    <t xml:space="preserve">Base de Datos </t>
  </si>
  <si>
    <t xml:space="preserve">Agua </t>
  </si>
  <si>
    <t xml:space="preserve">Desechos Solidos </t>
  </si>
  <si>
    <t xml:space="preserve">Equipos de Computos </t>
  </si>
  <si>
    <t>2.1.2.2.06</t>
  </si>
  <si>
    <t xml:space="preserve">Compensación por Resultados </t>
  </si>
  <si>
    <t>Transferencias Corrientes</t>
  </si>
  <si>
    <t xml:space="preserve">Transferencias Corrientes  a Empresas  Publlicas No Financieras </t>
  </si>
  <si>
    <t xml:space="preserve">EJECUCION PRESUPUESTARIA DEL PROGRAMA  PROSOLI  </t>
  </si>
  <si>
    <t xml:space="preserve">prueba  de exactitud </t>
  </si>
  <si>
    <t xml:space="preserve">prueba de exactitud </t>
  </si>
  <si>
    <t>2.2.1.6.08</t>
  </si>
  <si>
    <t xml:space="preserve">Productos quimicos y Conexos </t>
  </si>
  <si>
    <t>Combustibles, Lubricantes</t>
  </si>
  <si>
    <t xml:space="preserve">Muebles de alojamiento, excepto de oficina y estanteria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</si>
  <si>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</si>
  <si>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</si>
  <si>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</si>
  <si>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</si>
  <si>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</si>
  <si>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</si>
  <si>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</si>
  <si>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</si>
  <si>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</si>
  <si>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</si>
  <si>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</si>
  <si>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</si>
  <si>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Equipo de generacion electrica, aparatos y Acesorios electricos </t>
  </si>
  <si>
    <t xml:space="preserve">SOLIDARIDAD </t>
  </si>
  <si>
    <t xml:space="preserve">PROGRESANDO </t>
  </si>
  <si>
    <t>CTC</t>
  </si>
  <si>
    <t xml:space="preserve">CONSOLIDADO </t>
  </si>
  <si>
    <t>2.2.8.3.1</t>
  </si>
  <si>
    <t xml:space="preserve">Servicios Medicos sanitarios </t>
  </si>
  <si>
    <t>2.4.1</t>
  </si>
  <si>
    <t>2.4.1.3</t>
  </si>
  <si>
    <t xml:space="preserve">Transferencias Corrientes al Sector Privado </t>
  </si>
  <si>
    <t xml:space="preserve">Premios literarios, deportivos y artisticos </t>
  </si>
  <si>
    <t>2.6.2.4</t>
  </si>
  <si>
    <t xml:space="preserve">Equipos Recreativos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</si>
  <si>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</si>
  <si>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</si>
  <si>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</si>
  <si>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</si>
  <si>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</si>
  <si>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2.6.8.8</t>
  </si>
  <si>
    <t xml:space="preserve">Licencias Informaticas  e intelectuales,  industriales y comerciales </t>
  </si>
  <si>
    <t>2.3.9.4</t>
  </si>
  <si>
    <t xml:space="preserve">Utiles destinados a actividades recreativas y deportivas </t>
  </si>
  <si>
    <t>(valores en RD$)</t>
  </si>
  <si>
    <t>Dietas y Gastos de Representación</t>
  </si>
  <si>
    <t xml:space="preserve">Dietas en el pais </t>
  </si>
  <si>
    <t>2.1.3</t>
  </si>
  <si>
    <t>2.1.3.1.1</t>
  </si>
  <si>
    <t>2.3.1.2</t>
  </si>
  <si>
    <t xml:space="preserve">Madera, Corcho y sus Manufacturas </t>
  </si>
  <si>
    <t>2.3.9.8</t>
  </si>
  <si>
    <t xml:space="preserve">Otros respuestos y accesorios menores </t>
  </si>
  <si>
    <t>2.6.5.7</t>
  </si>
  <si>
    <t xml:space="preserve">Herramientas menores 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</si>
  <si>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</si>
  <si>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</si>
  <si>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</si>
  <si>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</si>
  <si>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</si>
  <si>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</si>
  <si>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>2.4.1.2</t>
  </si>
  <si>
    <t xml:space="preserve">Ayuda  y donaciones  a personas </t>
  </si>
  <si>
    <t>2.6.1.5</t>
  </si>
  <si>
    <t xml:space="preserve">Equipos y Aparatos Audiovisuales </t>
  </si>
  <si>
    <t>2.2.7.3</t>
  </si>
  <si>
    <t xml:space="preserve">Instaciones Temporales </t>
  </si>
  <si>
    <t>2.3.7.2.02</t>
  </si>
  <si>
    <t>Productos Fotoquímicos</t>
  </si>
  <si>
    <t>2.6.1.2</t>
  </si>
  <si>
    <t>Servicios de Capacitación</t>
  </si>
  <si>
    <t>2.2.1.7.01</t>
  </si>
  <si>
    <t>2.7.1</t>
  </si>
  <si>
    <t>.</t>
  </si>
  <si>
    <t>2.6.5.4</t>
  </si>
  <si>
    <t>Sistema de aire acondicionado y calefacion</t>
  </si>
  <si>
    <t>Alquileres de Equipos de Oficina</t>
  </si>
  <si>
    <t>2.2.5.3.4</t>
  </si>
  <si>
    <t>2.2.7.2.4</t>
  </si>
  <si>
    <t>2.2.7.1.7</t>
  </si>
  <si>
    <t xml:space="preserve">Servicios de Pintura </t>
  </si>
  <si>
    <t>Instalaciones electrica</t>
  </si>
  <si>
    <t>2.2.7.1.6</t>
  </si>
  <si>
    <t>2.7.1.2</t>
  </si>
  <si>
    <t>2.2.7.1.2</t>
  </si>
  <si>
    <t>Servicios especiales de Mantenimiento</t>
  </si>
  <si>
    <t>2.2.7.2.6</t>
  </si>
  <si>
    <t>2.2.8.7.5</t>
  </si>
  <si>
    <t>Servicios DE informatica y Sistema Comptarizados</t>
  </si>
  <si>
    <t>Otros equipos</t>
  </si>
  <si>
    <t>2.2.8.7.6</t>
  </si>
  <si>
    <t>Otros Servicios Técnicos y Profesionales</t>
  </si>
  <si>
    <t>2.3.6.3.3</t>
  </si>
  <si>
    <t>Estructura metalica</t>
  </si>
  <si>
    <t xml:space="preserve">                                </t>
  </si>
  <si>
    <t xml:space="preserve"> </t>
  </si>
  <si>
    <t>2.2.9.4.2</t>
  </si>
  <si>
    <t>Comiison Bancaria</t>
  </si>
  <si>
    <t>2.3.6.3.4</t>
  </si>
  <si>
    <t>Herramienta Menores</t>
  </si>
  <si>
    <t>2.2.8.5.2</t>
  </si>
  <si>
    <t>Servicios de Lavanderia</t>
  </si>
  <si>
    <t>Incentivos y Escalafon</t>
  </si>
  <si>
    <t>2.1.1.1.05</t>
  </si>
  <si>
    <t>2.2.7.2.3</t>
  </si>
  <si>
    <t>Mantenimiento y Repacion de Equipo de Computacion</t>
  </si>
  <si>
    <t>2.3.7.2.05</t>
  </si>
  <si>
    <t>Insecticida, Fumigantes</t>
  </si>
  <si>
    <t>MES DE MARZO 2016</t>
  </si>
  <si>
    <t xml:space="preserve">Obras para Edificios  no residenciales </t>
  </si>
  <si>
    <t>2.6.1.4.01</t>
  </si>
  <si>
    <t>Electrodomestico</t>
  </si>
  <si>
    <t>2.4.5.</t>
  </si>
  <si>
    <t>2.4.5.4.1</t>
  </si>
  <si>
    <t xml:space="preserve">Transferencias corrientes a Instituciones publicas no financieras nacionales para servicios personales </t>
  </si>
  <si>
    <t>2.1.2.2.04</t>
  </si>
  <si>
    <t>Gratificaciones de pasantias</t>
  </si>
  <si>
    <t>2.2.3.2</t>
  </si>
  <si>
    <t>Viaticos fuera del pais</t>
  </si>
  <si>
    <t>2.2.8.7.2</t>
  </si>
  <si>
    <t>Servicios juridicos</t>
  </si>
  <si>
    <t>2.3.2.4</t>
  </si>
  <si>
    <t>calzados</t>
  </si>
  <si>
    <t>2.3.7.1.04</t>
  </si>
  <si>
    <t>Gas GLP</t>
  </si>
  <si>
    <t>2.2.7.1.3</t>
  </si>
  <si>
    <t>Limpieza, desmalezamiento de tierra y terreno</t>
  </si>
  <si>
    <t>2.2.7.2.7</t>
  </si>
  <si>
    <t>Mantenimiento y Repacion de Equipo de Producción</t>
  </si>
  <si>
    <t>2.2.7.2.8</t>
  </si>
  <si>
    <t xml:space="preserve">Servicio de Mantenimiento, reparación, desmonte </t>
  </si>
  <si>
    <t>Mantenimiento  y Reparación Equipo de oficina</t>
  </si>
  <si>
    <t>2.2.8.7.4</t>
  </si>
  <si>
    <t>2.3.7.2.06</t>
  </si>
  <si>
    <t>Pinturas y Barnices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</si>
</sst>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16" x14ac:knownFonts="1">
    <font>
      <sz val="10"/>
      <name val="Arial"/>
    </font>
    <font>
      <sz val="10"/>
      <name val="Arial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b/>
      <sz val="10"/>
      <name val="Arial"/>
      <family val="2"/>
    </font>
    <font>
      <b/>
      <sz val="18"/>
      <color theme="1"/>
      <name val="Arial Narrow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1"/>
    <xf numFmtId="0" fontId="9" fillId="0" borderId="0" xfId="1" applyFont="1" applyBorder="1"/>
    <xf numFmtId="0" fontId="9" fillId="0" borderId="10" xfId="1" applyFont="1" applyBorder="1"/>
    <xf numFmtId="0" fontId="10" fillId="0" borderId="6" xfId="1" applyFont="1" applyBorder="1" applyAlignment="1">
      <alignment horizontal="center" vertical="center" wrapText="1"/>
    </xf>
    <xf numFmtId="0" fontId="1" fillId="0" borderId="0" xfId="1" applyFill="1" applyBorder="1" applyAlignment="1">
      <alignment horizontal="center"/>
    </xf>
    <xf numFmtId="0" fontId="4" fillId="2" borderId="6" xfId="1" applyNumberFormat="1" applyFont="1" applyFill="1" applyBorder="1" applyAlignment="1">
      <alignment horizontal="center"/>
    </xf>
    <xf numFmtId="0" fontId="4" fillId="2" borderId="6" xfId="1" applyFont="1" applyFill="1" applyBorder="1"/>
    <xf numFmtId="43" fontId="10" fillId="2" borderId="6" xfId="1" applyNumberFormat="1" applyFont="1" applyFill="1" applyBorder="1"/>
    <xf numFmtId="43" fontId="1" fillId="0" borderId="0" xfId="1" applyNumberFormat="1"/>
    <xf numFmtId="0" fontId="8" fillId="4" borderId="4" xfId="1" applyNumberFormat="1" applyFont="1" applyFill="1" applyBorder="1" applyAlignment="1">
      <alignment horizontal="center"/>
    </xf>
    <xf numFmtId="0" fontId="2" fillId="4" borderId="4" xfId="1" applyFont="1" applyFill="1" applyBorder="1"/>
    <xf numFmtId="43" fontId="10" fillId="4" borderId="4" xfId="1" applyNumberFormat="1" applyFont="1" applyFill="1" applyBorder="1"/>
    <xf numFmtId="43" fontId="10" fillId="4" borderId="4" xfId="2" applyFont="1" applyFill="1" applyBorder="1"/>
    <xf numFmtId="0" fontId="3" fillId="0" borderId="3" xfId="1" applyNumberFormat="1" applyFont="1" applyBorder="1" applyAlignment="1">
      <alignment horizontal="center"/>
    </xf>
    <xf numFmtId="0" fontId="3" fillId="0" borderId="3" xfId="1" applyFont="1" applyBorder="1"/>
    <xf numFmtId="43" fontId="9" fillId="0" borderId="3" xfId="2" applyFont="1" applyBorder="1"/>
    <xf numFmtId="0" fontId="3" fillId="6" borderId="3" xfId="1" applyFont="1" applyFill="1" applyBorder="1"/>
    <xf numFmtId="0" fontId="8" fillId="4" borderId="3" xfId="1" applyNumberFormat="1" applyFont="1" applyFill="1" applyBorder="1" applyAlignment="1">
      <alignment horizontal="center"/>
    </xf>
    <xf numFmtId="0" fontId="2" fillId="4" borderId="3" xfId="1" applyFont="1" applyFill="1" applyBorder="1"/>
    <xf numFmtId="43" fontId="10" fillId="4" borderId="3" xfId="2" applyFont="1" applyFill="1" applyBorder="1"/>
    <xf numFmtId="43" fontId="10" fillId="6" borderId="3" xfId="2" applyFont="1" applyFill="1" applyBorder="1"/>
    <xf numFmtId="43" fontId="9" fillId="6" borderId="3" xfId="2" applyFont="1" applyFill="1" applyBorder="1"/>
    <xf numFmtId="0" fontId="9" fillId="0" borderId="3" xfId="1" applyNumberFormat="1" applyFont="1" applyBorder="1" applyAlignment="1">
      <alignment horizontal="center"/>
    </xf>
    <xf numFmtId="0" fontId="9" fillId="0" borderId="5" xfId="1" applyNumberFormat="1" applyFont="1" applyBorder="1" applyAlignment="1">
      <alignment horizontal="center"/>
    </xf>
    <xf numFmtId="0" fontId="3" fillId="0" borderId="5" xfId="1" applyFont="1" applyBorder="1"/>
    <xf numFmtId="43" fontId="9" fillId="0" borderId="5" xfId="2" applyFont="1" applyBorder="1"/>
    <xf numFmtId="43" fontId="9" fillId="0" borderId="3" xfId="2" applyFont="1" applyBorder="1" applyAlignment="1">
      <alignment horizontal="right"/>
    </xf>
    <xf numFmtId="49" fontId="3" fillId="0" borderId="3" xfId="1" applyNumberFormat="1" applyFont="1" applyBorder="1" applyAlignment="1">
      <alignment horizontal="center"/>
    </xf>
    <xf numFmtId="0" fontId="9" fillId="0" borderId="3" xfId="2" applyNumberFormat="1" applyFont="1" applyBorder="1"/>
    <xf numFmtId="4" fontId="9" fillId="0" borderId="3" xfId="2" applyNumberFormat="1" applyFont="1" applyBorder="1"/>
    <xf numFmtId="43" fontId="2" fillId="4" borderId="3" xfId="1" applyNumberFormat="1" applyFont="1" applyFill="1" applyBorder="1"/>
    <xf numFmtId="49" fontId="3" fillId="4" borderId="13" xfId="1" applyNumberFormat="1" applyFont="1" applyFill="1" applyBorder="1" applyAlignment="1">
      <alignment horizontal="center"/>
    </xf>
    <xf numFmtId="0" fontId="3" fillId="0" borderId="13" xfId="1" applyFont="1" applyBorder="1"/>
    <xf numFmtId="43" fontId="9" fillId="0" borderId="13" xfId="2" applyFont="1" applyBorder="1"/>
    <xf numFmtId="49" fontId="3" fillId="6" borderId="13" xfId="1" applyNumberFormat="1" applyFont="1" applyFill="1" applyBorder="1" applyAlignment="1">
      <alignment horizontal="center"/>
    </xf>
    <xf numFmtId="49" fontId="3" fillId="0" borderId="5" xfId="1" applyNumberFormat="1" applyFont="1" applyBorder="1" applyAlignment="1">
      <alignment horizontal="center"/>
    </xf>
    <xf numFmtId="165" fontId="10" fillId="4" borderId="4" xfId="2" applyNumberFormat="1" applyFont="1" applyFill="1" applyBorder="1" applyAlignment="1">
      <alignment horizontal="right"/>
    </xf>
    <xf numFmtId="0" fontId="8" fillId="5" borderId="3" xfId="1" applyNumberFormat="1" applyFont="1" applyFill="1" applyBorder="1" applyAlignment="1">
      <alignment horizontal="center"/>
    </xf>
    <xf numFmtId="0" fontId="8" fillId="5" borderId="3" xfId="1" applyFont="1" applyFill="1" applyBorder="1"/>
    <xf numFmtId="0" fontId="8" fillId="3" borderId="3" xfId="1" applyNumberFormat="1" applyFont="1" applyFill="1" applyBorder="1" applyAlignment="1">
      <alignment horizontal="center"/>
    </xf>
    <xf numFmtId="0" fontId="2" fillId="3" borderId="3" xfId="1" applyFont="1" applyFill="1" applyBorder="1"/>
    <xf numFmtId="49" fontId="3" fillId="0" borderId="13" xfId="1" applyNumberFormat="1" applyFont="1" applyBorder="1" applyAlignment="1">
      <alignment horizontal="center"/>
    </xf>
    <xf numFmtId="43" fontId="9" fillId="4" borderId="13" xfId="2" applyFont="1" applyFill="1" applyBorder="1"/>
    <xf numFmtId="43" fontId="10" fillId="4" borderId="13" xfId="2" applyFont="1" applyFill="1" applyBorder="1"/>
    <xf numFmtId="0" fontId="7" fillId="4" borderId="7" xfId="1" applyNumberFormat="1" applyFont="1" applyFill="1" applyBorder="1" applyAlignment="1">
      <alignment horizontal="center"/>
    </xf>
    <xf numFmtId="0" fontId="7" fillId="4" borderId="7" xfId="1" applyFont="1" applyFill="1" applyBorder="1"/>
    <xf numFmtId="43" fontId="11" fillId="4" borderId="7" xfId="2" applyFont="1" applyFill="1" applyBorder="1"/>
    <xf numFmtId="0" fontId="1" fillId="0" borderId="0" xfId="1" applyNumberFormat="1" applyBorder="1"/>
    <xf numFmtId="0" fontId="3" fillId="0" borderId="0" xfId="1" applyFont="1" applyBorder="1"/>
    <xf numFmtId="0" fontId="1" fillId="0" borderId="1" xfId="1" applyBorder="1"/>
    <xf numFmtId="43" fontId="13" fillId="0" borderId="0" xfId="1" applyNumberFormat="1" applyFont="1"/>
    <xf numFmtId="0" fontId="15" fillId="0" borderId="0" xfId="1" applyFont="1"/>
    <xf numFmtId="164" fontId="1" fillId="0" borderId="0" xfId="1" applyNumberFormat="1"/>
    <xf numFmtId="0" fontId="12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9" fillId="0" borderId="15" xfId="1" applyFont="1" applyBorder="1"/>
    <xf numFmtId="0" fontId="6" fillId="0" borderId="8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6" fillId="0" borderId="9" xfId="1" applyFont="1" applyBorder="1" applyAlignment="1" applyProtection="1">
      <alignment horizontal="center"/>
      <protection locked="0"/>
    </xf>
    <xf numFmtId="0" fontId="14" fillId="0" borderId="2" xfId="1" applyFont="1" applyBorder="1" applyAlignment="1" applyProtection="1">
      <alignment horizontal="center"/>
      <protection locked="0"/>
    </xf>
    <xf numFmtId="0" fontId="14" fillId="0" borderId="0" xfId="1" applyFont="1" applyBorder="1" applyAlignment="1" applyProtection="1">
      <alignment horizontal="center"/>
      <protection locked="0"/>
    </xf>
    <xf numFmtId="0" fontId="14" fillId="0" borderId="10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0" fontId="9" fillId="0" borderId="2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10" xfId="1" applyFont="1" applyBorder="1" applyAlignment="1" applyProtection="1">
      <alignment horizontal="center"/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H241"/>
  <sheetViews>
    <sheetView tabSelected="1" view="pageBreakPreview" topLeftCell="B1" zoomScale="115" zoomScaleSheetLayoutView="115" workbookViewId="0">
      <selection activeCell="E13" sqref="E13"/>
    </sheetView>
  </sheetViews>
  <sheetFormatPr baseColWidth="10" defaultRowHeight="12.75" x14ac:dyDescent="0.2"/>
  <cols>
    <col min="1" max="1" width="18.140625" style="1" customWidth="1"/>
    <col min="2" max="2" width="68.42578125" style="1" customWidth="1"/>
    <col min="3" max="3" width="17.42578125" style="1" customWidth="1"/>
    <col min="4" max="4" width="17.42578125" style="1" bestFit="1" customWidth="1"/>
    <col min="5" max="5" width="16" style="1" customWidth="1"/>
    <col min="6" max="6" width="17.42578125" style="1" bestFit="1" customWidth="1"/>
    <col min="7" max="7" width="14.85546875" style="1" hidden="1" customWidth="1"/>
    <col min="8" max="8" width="18" style="1" hidden="1" customWidth="1"/>
    <col min="9" max="16384" width="11.42578125" style="1"/>
  </cols>
  <sheetData>
    <row r="1" spans="1:8" ht="26.25" thickTop="1" x14ac:dyDescent="0.35">
      <c r="A1" s="58" t="s">
        <v>45</v>
      </c>
      <c r="B1" s="59"/>
      <c r="C1" s="59"/>
      <c r="D1" s="59"/>
      <c r="E1" s="59"/>
      <c r="F1" s="60"/>
    </row>
    <row r="2" spans="1:8" ht="23.25" x14ac:dyDescent="0.35">
      <c r="A2" s="61" t="s">
        <v>46</v>
      </c>
      <c r="B2" s="62"/>
      <c r="C2" s="62"/>
      <c r="D2" s="62"/>
      <c r="E2" s="62"/>
      <c r="F2" s="63"/>
    </row>
    <row r="3" spans="1:8" ht="23.25" x14ac:dyDescent="0.35">
      <c r="A3" s="61" t="s">
        <v>238</v>
      </c>
      <c r="B3" s="62"/>
      <c r="C3" s="62"/>
      <c r="D3" s="62"/>
      <c r="E3" s="62"/>
      <c r="F3" s="63"/>
    </row>
    <row r="4" spans="1:8" ht="20.25" x14ac:dyDescent="0.3">
      <c r="A4" s="64" t="s">
        <v>343</v>
      </c>
      <c r="B4" s="65"/>
      <c r="C4" s="65"/>
      <c r="D4" s="65"/>
      <c r="E4" s="65"/>
      <c r="F4" s="66"/>
    </row>
    <row r="5" spans="1:8" ht="20.25" x14ac:dyDescent="0.3">
      <c r="A5" s="64" t="s">
        <v>279</v>
      </c>
      <c r="B5" s="65"/>
      <c r="C5" s="65"/>
      <c r="D5" s="65"/>
      <c r="E5" s="65"/>
      <c r="F5" s="66"/>
    </row>
    <row r="6" spans="1:8" ht="13.5" thickBot="1" x14ac:dyDescent="0.25">
      <c r="A6" s="67"/>
      <c r="B6" s="68"/>
      <c r="C6" s="68"/>
      <c r="D6" s="68"/>
      <c r="E6" s="68"/>
      <c r="F6" s="69"/>
    </row>
    <row r="7" spans="1:8" ht="31.5" customHeight="1" thickTop="1" thickBot="1" x14ac:dyDescent="0.25">
      <c r="A7" s="54" t="s">
        <v>47</v>
      </c>
      <c r="B7" s="56" t="s">
        <v>0</v>
      </c>
      <c r="C7" s="2"/>
      <c r="D7" s="2"/>
      <c r="E7" s="2"/>
      <c r="F7" s="3"/>
    </row>
    <row r="8" spans="1:8" ht="28.5" customHeight="1" thickBot="1" x14ac:dyDescent="0.25">
      <c r="A8" s="55"/>
      <c r="B8" s="57"/>
      <c r="C8" s="4" t="s">
        <v>258</v>
      </c>
      <c r="D8" s="4" t="s">
        <v>259</v>
      </c>
      <c r="E8" s="4" t="s">
        <v>260</v>
      </c>
      <c r="F8" s="4" t="s">
        <v>261</v>
      </c>
      <c r="H8" s="5" t="s">
        <v>240</v>
      </c>
    </row>
    <row r="9" spans="1:8" ht="16.5" thickBot="1" x14ac:dyDescent="0.3">
      <c r="A9" s="6">
        <v>21</v>
      </c>
      <c r="B9" s="7" t="s">
        <v>1</v>
      </c>
      <c r="C9" s="8">
        <f>+C10+C13+C19+C22+C26+C37</f>
        <v>25027352.380000003</v>
      </c>
      <c r="D9" s="8">
        <f>+D10+D13+D19+D22+D26+D34+D37</f>
        <v>25722242.790000003</v>
      </c>
      <c r="E9" s="8">
        <f>+E10+E13+E22+E26+E34</f>
        <v>3497200.29</v>
      </c>
      <c r="F9" s="8">
        <f>SUM(C9:E9)</f>
        <v>54246795.460000001</v>
      </c>
      <c r="H9" s="9">
        <f>+C9+D9+E9</f>
        <v>54246795.460000001</v>
      </c>
    </row>
    <row r="10" spans="1:8" ht="16.5" x14ac:dyDescent="0.3">
      <c r="A10" s="10" t="s">
        <v>48</v>
      </c>
      <c r="B10" s="11" t="s">
        <v>49</v>
      </c>
      <c r="C10" s="12">
        <f>C11</f>
        <v>21474639.800000001</v>
      </c>
      <c r="D10" s="13">
        <f>D11</f>
        <v>12610397</v>
      </c>
      <c r="E10" s="12">
        <f>E11+E12</f>
        <v>1129320</v>
      </c>
      <c r="F10" s="12">
        <f>SUM(C10:E10)</f>
        <v>35214356.799999997</v>
      </c>
      <c r="H10" s="9">
        <f t="shared" ref="H10:H88" si="0">+C10+D10+E10</f>
        <v>35214356.799999997</v>
      </c>
    </row>
    <row r="11" spans="1:8" x14ac:dyDescent="0.2">
      <c r="A11" s="14" t="s">
        <v>64</v>
      </c>
      <c r="B11" s="15" t="s">
        <v>2</v>
      </c>
      <c r="C11" s="16">
        <v>21474639.800000001</v>
      </c>
      <c r="D11" s="16">
        <v>12610397</v>
      </c>
      <c r="E11" s="16">
        <v>1125320</v>
      </c>
      <c r="F11" s="16">
        <f>+C11+D11+E11</f>
        <v>35210356.799999997</v>
      </c>
      <c r="H11" s="9">
        <f t="shared" si="0"/>
        <v>35210356.799999997</v>
      </c>
    </row>
    <row r="12" spans="1:8" x14ac:dyDescent="0.2">
      <c r="A12" s="14" t="s">
        <v>338</v>
      </c>
      <c r="B12" s="17" t="s">
        <v>337</v>
      </c>
      <c r="C12" s="16"/>
      <c r="D12" s="16"/>
      <c r="E12" s="16">
        <v>4000</v>
      </c>
      <c r="F12" s="16">
        <f t="shared" ref="F12:F85" si="1">+C12+D12+E12</f>
        <v>4000</v>
      </c>
      <c r="H12" s="9">
        <f t="shared" si="0"/>
        <v>4000</v>
      </c>
    </row>
    <row r="13" spans="1:8" ht="16.5" x14ac:dyDescent="0.3">
      <c r="A13" s="18" t="s">
        <v>50</v>
      </c>
      <c r="B13" s="19" t="s">
        <v>51</v>
      </c>
      <c r="C13" s="20">
        <f>SUM(C15:C17)</f>
        <v>89100</v>
      </c>
      <c r="D13" s="20">
        <f>SUM(D15:D17)</f>
        <v>7800648.2999999998</v>
      </c>
      <c r="E13" s="20">
        <f>SUM(E15:E18)</f>
        <v>1890916.67</v>
      </c>
      <c r="F13" s="20">
        <f>SUM(C13:E13)</f>
        <v>9780664.9699999988</v>
      </c>
      <c r="H13" s="9">
        <f t="shared" si="0"/>
        <v>9780664.9699999988</v>
      </c>
    </row>
    <row r="14" spans="1:8" x14ac:dyDescent="0.2">
      <c r="A14" s="14"/>
      <c r="B14" s="17"/>
      <c r="C14" s="21"/>
      <c r="D14" s="21"/>
      <c r="E14" s="22"/>
      <c r="F14" s="22">
        <f>SUM(C14:E14)</f>
        <v>0</v>
      </c>
      <c r="H14" s="9"/>
    </row>
    <row r="15" spans="1:8" x14ac:dyDescent="0.2">
      <c r="A15" s="14" t="s">
        <v>61</v>
      </c>
      <c r="B15" s="15" t="s">
        <v>52</v>
      </c>
      <c r="C15" s="16">
        <v>89100</v>
      </c>
      <c r="D15" s="16">
        <v>7745448.5</v>
      </c>
      <c r="E15" s="16">
        <f>70000+20000+55000+1745916.67</f>
        <v>1890916.67</v>
      </c>
      <c r="F15" s="16">
        <f t="shared" si="1"/>
        <v>9725465.1699999999</v>
      </c>
      <c r="H15" s="9">
        <f t="shared" si="0"/>
        <v>9725465.1699999999</v>
      </c>
    </row>
    <row r="16" spans="1:8" x14ac:dyDescent="0.2">
      <c r="A16" s="14" t="s">
        <v>62</v>
      </c>
      <c r="B16" s="15" t="s">
        <v>53</v>
      </c>
      <c r="C16" s="16"/>
      <c r="D16" s="16">
        <v>55199.8</v>
      </c>
      <c r="E16" s="16"/>
      <c r="F16" s="16">
        <f t="shared" si="1"/>
        <v>55199.8</v>
      </c>
      <c r="H16" s="9">
        <f t="shared" si="0"/>
        <v>55199.8</v>
      </c>
    </row>
    <row r="17" spans="1:8" x14ac:dyDescent="0.2">
      <c r="A17" s="14" t="s">
        <v>63</v>
      </c>
      <c r="B17" s="15" t="s">
        <v>54</v>
      </c>
      <c r="C17" s="16"/>
      <c r="D17" s="16"/>
      <c r="E17" s="16"/>
      <c r="F17" s="16">
        <f t="shared" si="1"/>
        <v>0</v>
      </c>
      <c r="H17" s="9">
        <f t="shared" si="0"/>
        <v>0</v>
      </c>
    </row>
    <row r="18" spans="1:8" x14ac:dyDescent="0.2">
      <c r="A18" s="14"/>
      <c r="B18" s="15"/>
      <c r="C18" s="16"/>
      <c r="D18" s="16"/>
      <c r="E18" s="16"/>
      <c r="F18" s="16">
        <f t="shared" si="1"/>
        <v>0</v>
      </c>
      <c r="H18" s="9"/>
    </row>
    <row r="19" spans="1:8" ht="16.5" x14ac:dyDescent="0.3">
      <c r="A19" s="18" t="s">
        <v>55</v>
      </c>
      <c r="B19" s="19" t="s">
        <v>56</v>
      </c>
      <c r="C19" s="20">
        <f>SUM(C20:C21)</f>
        <v>0</v>
      </c>
      <c r="D19" s="20">
        <f t="shared" ref="D19:F19" si="2">SUM(D20:D21)</f>
        <v>0</v>
      </c>
      <c r="E19" s="20">
        <f t="shared" si="2"/>
        <v>0</v>
      </c>
      <c r="F19" s="20">
        <f t="shared" si="2"/>
        <v>0</v>
      </c>
      <c r="H19" s="9">
        <f t="shared" si="0"/>
        <v>0</v>
      </c>
    </row>
    <row r="20" spans="1:8" x14ac:dyDescent="0.2">
      <c r="A20" s="14" t="s">
        <v>57</v>
      </c>
      <c r="B20" s="15" t="s">
        <v>58</v>
      </c>
      <c r="C20" s="16"/>
      <c r="D20" s="16"/>
      <c r="E20" s="16"/>
      <c r="F20" s="16">
        <f t="shared" si="1"/>
        <v>0</v>
      </c>
      <c r="H20" s="9">
        <f t="shared" si="0"/>
        <v>0</v>
      </c>
    </row>
    <row r="21" spans="1:8" x14ac:dyDescent="0.2">
      <c r="A21" s="14"/>
      <c r="B21" s="15"/>
      <c r="C21" s="16"/>
      <c r="D21" s="16"/>
      <c r="E21" s="16"/>
      <c r="F21" s="16">
        <f t="shared" si="1"/>
        <v>0</v>
      </c>
      <c r="H21" s="9">
        <f t="shared" si="0"/>
        <v>0</v>
      </c>
    </row>
    <row r="22" spans="1:8" ht="16.5" x14ac:dyDescent="0.3">
      <c r="A22" s="18" t="s">
        <v>59</v>
      </c>
      <c r="B22" s="19" t="s">
        <v>60</v>
      </c>
      <c r="C22" s="20">
        <f>SUM(C23:C25)</f>
        <v>161485.93</v>
      </c>
      <c r="D22" s="20">
        <f>SUM(D23:D25)</f>
        <v>66944.5</v>
      </c>
      <c r="E22" s="20">
        <f>SUM(E23:E25)</f>
        <v>472771.65</v>
      </c>
      <c r="F22" s="20">
        <f t="shared" ref="F22" si="3">SUM(F23:F25)</f>
        <v>701202.08000000007</v>
      </c>
      <c r="H22" s="9">
        <f t="shared" si="0"/>
        <v>701202.08000000007</v>
      </c>
    </row>
    <row r="23" spans="1:8" x14ac:dyDescent="0.2">
      <c r="A23" s="14" t="s">
        <v>65</v>
      </c>
      <c r="B23" s="15" t="s">
        <v>66</v>
      </c>
      <c r="C23" s="16">
        <v>147688.04999999999</v>
      </c>
      <c r="D23" s="16"/>
      <c r="E23" s="16">
        <v>396528</v>
      </c>
      <c r="F23" s="16">
        <f t="shared" si="1"/>
        <v>544216.05000000005</v>
      </c>
      <c r="H23" s="9">
        <f t="shared" si="0"/>
        <v>544216.05000000005</v>
      </c>
    </row>
    <row r="24" spans="1:8" x14ac:dyDescent="0.2">
      <c r="A24" s="14" t="s">
        <v>67</v>
      </c>
      <c r="B24" s="15" t="s">
        <v>68</v>
      </c>
      <c r="C24" s="16">
        <v>13797.88</v>
      </c>
      <c r="D24" s="16">
        <v>66944.5</v>
      </c>
      <c r="E24" s="16">
        <v>76243.649999999994</v>
      </c>
      <c r="F24" s="16">
        <f t="shared" si="1"/>
        <v>156986.03</v>
      </c>
      <c r="H24" s="9">
        <f t="shared" si="0"/>
        <v>156986.03</v>
      </c>
    </row>
    <row r="25" spans="1:8" x14ac:dyDescent="0.2">
      <c r="A25" s="23"/>
      <c r="B25" s="15"/>
      <c r="C25" s="16"/>
      <c r="D25" s="16"/>
      <c r="E25" s="16" t="s">
        <v>308</v>
      </c>
      <c r="F25" s="16"/>
      <c r="H25" s="9" t="e">
        <f t="shared" si="0"/>
        <v>#VALUE!</v>
      </c>
    </row>
    <row r="26" spans="1:8" ht="16.5" x14ac:dyDescent="0.3">
      <c r="A26" s="18" t="s">
        <v>69</v>
      </c>
      <c r="B26" s="19" t="s">
        <v>70</v>
      </c>
      <c r="C26" s="20">
        <f>SUM(C27:C33)</f>
        <v>34500</v>
      </c>
      <c r="D26" s="20">
        <f>SUM(D27:D33)</f>
        <v>2206476.5099999998</v>
      </c>
      <c r="E26" s="20">
        <f>SUM(E27:E33)</f>
        <v>2191.9699999999998</v>
      </c>
      <c r="F26" s="20">
        <f>SUM(C26:E26)</f>
        <v>2243168.48</v>
      </c>
      <c r="H26" s="9">
        <f t="shared" si="0"/>
        <v>2243168.48</v>
      </c>
    </row>
    <row r="27" spans="1:8" x14ac:dyDescent="0.2">
      <c r="A27" s="14" t="s">
        <v>71</v>
      </c>
      <c r="B27" s="15" t="s">
        <v>73</v>
      </c>
      <c r="C27" s="16"/>
      <c r="D27" s="16">
        <v>390503.83</v>
      </c>
      <c r="E27" s="16"/>
      <c r="F27" s="16">
        <f t="shared" si="1"/>
        <v>390503.83</v>
      </c>
      <c r="H27" s="9">
        <f t="shared" si="0"/>
        <v>390503.83</v>
      </c>
    </row>
    <row r="28" spans="1:8" x14ac:dyDescent="0.2">
      <c r="A28" s="14" t="s">
        <v>72</v>
      </c>
      <c r="B28" s="15" t="s">
        <v>74</v>
      </c>
      <c r="C28" s="16"/>
      <c r="D28" s="16">
        <v>10372.68</v>
      </c>
      <c r="E28" s="16">
        <v>2191.9699999999998</v>
      </c>
      <c r="F28" s="16">
        <f t="shared" si="1"/>
        <v>12564.65</v>
      </c>
      <c r="H28" s="9">
        <f t="shared" si="0"/>
        <v>12564.65</v>
      </c>
    </row>
    <row r="29" spans="1:8" x14ac:dyDescent="0.2">
      <c r="A29" s="14" t="s">
        <v>77</v>
      </c>
      <c r="B29" s="15" t="s">
        <v>78</v>
      </c>
      <c r="C29" s="16">
        <v>34500</v>
      </c>
      <c r="D29" s="16">
        <v>1775600</v>
      </c>
      <c r="E29" s="16"/>
      <c r="F29" s="16">
        <f t="shared" si="1"/>
        <v>1810100</v>
      </c>
      <c r="H29" s="9">
        <f t="shared" si="0"/>
        <v>1810100</v>
      </c>
    </row>
    <row r="30" spans="1:8" x14ac:dyDescent="0.2">
      <c r="A30" s="14" t="s">
        <v>350</v>
      </c>
      <c r="B30" s="15" t="s">
        <v>351</v>
      </c>
      <c r="C30" s="16"/>
      <c r="D30" s="16">
        <v>30000</v>
      </c>
      <c r="E30" s="16"/>
      <c r="F30" s="16"/>
      <c r="H30" s="9"/>
    </row>
    <row r="31" spans="1:8" x14ac:dyDescent="0.2">
      <c r="A31" s="14" t="s">
        <v>234</v>
      </c>
      <c r="B31" s="15" t="s">
        <v>235</v>
      </c>
      <c r="C31" s="16"/>
      <c r="D31" s="16"/>
      <c r="E31" s="16"/>
      <c r="F31" s="16">
        <f t="shared" si="1"/>
        <v>0</v>
      </c>
      <c r="H31" s="9">
        <f t="shared" si="0"/>
        <v>0</v>
      </c>
    </row>
    <row r="32" spans="1:8" x14ac:dyDescent="0.2">
      <c r="A32" s="14" t="s">
        <v>75</v>
      </c>
      <c r="B32" s="15" t="s">
        <v>76</v>
      </c>
      <c r="C32" s="16"/>
      <c r="D32" s="16"/>
      <c r="E32" s="16"/>
      <c r="F32" s="16">
        <f t="shared" si="1"/>
        <v>0</v>
      </c>
      <c r="H32" s="9">
        <f t="shared" si="0"/>
        <v>0</v>
      </c>
    </row>
    <row r="33" spans="1:8" x14ac:dyDescent="0.2">
      <c r="A33" s="23"/>
      <c r="B33" s="15"/>
      <c r="C33" s="16"/>
      <c r="D33" s="16"/>
      <c r="E33" s="16"/>
      <c r="F33" s="16">
        <f t="shared" si="1"/>
        <v>0</v>
      </c>
      <c r="H33" s="9">
        <f t="shared" si="0"/>
        <v>0</v>
      </c>
    </row>
    <row r="34" spans="1:8" ht="16.5" x14ac:dyDescent="0.3">
      <c r="A34" s="18" t="s">
        <v>282</v>
      </c>
      <c r="B34" s="19" t="s">
        <v>280</v>
      </c>
      <c r="C34" s="20">
        <f>SUM(C35:C35)</f>
        <v>0</v>
      </c>
      <c r="D34" s="20">
        <f>SUM(D35:D35)</f>
        <v>0</v>
      </c>
      <c r="E34" s="20">
        <f>SUM(E35:E35)</f>
        <v>2000</v>
      </c>
      <c r="F34" s="20">
        <f>SUM(C34:E34)</f>
        <v>2000</v>
      </c>
      <c r="H34" s="9"/>
    </row>
    <row r="35" spans="1:8" x14ac:dyDescent="0.2">
      <c r="A35" s="14" t="s">
        <v>283</v>
      </c>
      <c r="B35" s="15" t="s">
        <v>281</v>
      </c>
      <c r="C35" s="16"/>
      <c r="D35" s="16"/>
      <c r="E35" s="16">
        <v>2000</v>
      </c>
      <c r="F35" s="16">
        <f t="shared" ref="F35" si="4">+C35+D35+E35</f>
        <v>2000</v>
      </c>
      <c r="H35" s="9"/>
    </row>
    <row r="36" spans="1:8" x14ac:dyDescent="0.2">
      <c r="A36" s="23"/>
      <c r="B36" s="15"/>
      <c r="C36" s="16"/>
      <c r="D36" s="16"/>
      <c r="E36" s="16"/>
      <c r="F36" s="16"/>
      <c r="H36" s="9"/>
    </row>
    <row r="37" spans="1:8" ht="16.5" x14ac:dyDescent="0.3">
      <c r="A37" s="18" t="s">
        <v>79</v>
      </c>
      <c r="B37" s="19" t="s">
        <v>84</v>
      </c>
      <c r="C37" s="20">
        <f>SUM(C38:C41)</f>
        <v>3267626.6500000004</v>
      </c>
      <c r="D37" s="20">
        <f>+D38+D39+D40</f>
        <v>3037776.48</v>
      </c>
      <c r="E37" s="20">
        <f>SUM(E38:E41)</f>
        <v>0</v>
      </c>
      <c r="F37" s="20">
        <f>SUM(C37:E37)</f>
        <v>6305403.1300000008</v>
      </c>
      <c r="H37" s="9">
        <f t="shared" si="0"/>
        <v>6305403.1300000008</v>
      </c>
    </row>
    <row r="38" spans="1:8" x14ac:dyDescent="0.2">
      <c r="A38" s="23" t="s">
        <v>80</v>
      </c>
      <c r="B38" s="15" t="s">
        <v>81</v>
      </c>
      <c r="C38" s="16">
        <v>1516360.85</v>
      </c>
      <c r="D38" s="16">
        <v>1406627.63</v>
      </c>
      <c r="E38" s="16"/>
      <c r="F38" s="16">
        <f t="shared" si="1"/>
        <v>2922988.48</v>
      </c>
      <c r="H38" s="9">
        <f t="shared" si="0"/>
        <v>2922988.48</v>
      </c>
    </row>
    <row r="39" spans="1:8" x14ac:dyDescent="0.2">
      <c r="A39" s="23" t="s">
        <v>82</v>
      </c>
      <c r="B39" s="15" t="s">
        <v>3</v>
      </c>
      <c r="C39" s="16">
        <v>1525499.85</v>
      </c>
      <c r="D39" s="16">
        <v>1438251.12</v>
      </c>
      <c r="E39" s="16"/>
      <c r="F39" s="16">
        <f t="shared" si="1"/>
        <v>2963750.97</v>
      </c>
      <c r="H39" s="9">
        <f t="shared" si="0"/>
        <v>2963750.97</v>
      </c>
    </row>
    <row r="40" spans="1:8" x14ac:dyDescent="0.2">
      <c r="A40" s="23" t="s">
        <v>83</v>
      </c>
      <c r="B40" s="15" t="s">
        <v>4</v>
      </c>
      <c r="C40" s="16">
        <v>225765.95</v>
      </c>
      <c r="D40" s="16">
        <v>192897.73</v>
      </c>
      <c r="E40" s="16"/>
      <c r="F40" s="16">
        <f t="shared" si="1"/>
        <v>418663.68000000005</v>
      </c>
      <c r="H40" s="9">
        <f t="shared" si="0"/>
        <v>418663.68000000005</v>
      </c>
    </row>
    <row r="41" spans="1:8" ht="13.5" thickBot="1" x14ac:dyDescent="0.25">
      <c r="A41" s="24"/>
      <c r="B41" s="25"/>
      <c r="C41" s="26"/>
      <c r="D41" s="26"/>
      <c r="E41" s="26"/>
      <c r="F41" s="26">
        <f t="shared" si="1"/>
        <v>0</v>
      </c>
      <c r="H41" s="9">
        <f t="shared" si="0"/>
        <v>0</v>
      </c>
    </row>
    <row r="42" spans="1:8" ht="16.5" thickBot="1" x14ac:dyDescent="0.3">
      <c r="A42" s="6">
        <v>2.2000000000000002</v>
      </c>
      <c r="B42" s="7" t="s">
        <v>5</v>
      </c>
      <c r="C42" s="8">
        <f>+C43+C51+C55+C58+C63+C70+C75+C88+C101</f>
        <v>24738899.752999999</v>
      </c>
      <c r="D42" s="8">
        <f>+D43+D51+D55+D58+D63+D70+D75+D88+D101</f>
        <v>46916190.68</v>
      </c>
      <c r="E42" s="8">
        <f>+E43+E51+E55+E58+E63+E70+E75+E88+E101</f>
        <v>2920986.9699999997</v>
      </c>
      <c r="F42" s="8">
        <f>SUM(C42:E42)</f>
        <v>74576077.402999997</v>
      </c>
      <c r="H42" s="9">
        <f t="shared" si="0"/>
        <v>74576077.402999997</v>
      </c>
    </row>
    <row r="43" spans="1:8" ht="16.5" x14ac:dyDescent="0.3">
      <c r="A43" s="10" t="s">
        <v>85</v>
      </c>
      <c r="B43" s="11" t="s">
        <v>86</v>
      </c>
      <c r="C43" s="13">
        <f>SUM(C44:C49)</f>
        <v>8026944.4929999998</v>
      </c>
      <c r="D43" s="13">
        <f>SUM(D44:D50)</f>
        <v>1316559.33</v>
      </c>
      <c r="E43" s="13">
        <f>SUM(E44:E50)</f>
        <v>1049943.01</v>
      </c>
      <c r="F43" s="13">
        <f>SUM(C43:E43)</f>
        <v>10393446.832999999</v>
      </c>
      <c r="H43" s="9">
        <f t="shared" si="0"/>
        <v>10393446.832999999</v>
      </c>
    </row>
    <row r="44" spans="1:8" x14ac:dyDescent="0.2">
      <c r="A44" s="23" t="s">
        <v>87</v>
      </c>
      <c r="B44" s="15" t="s">
        <v>91</v>
      </c>
      <c r="C44" s="16">
        <v>5585449.2029999997</v>
      </c>
      <c r="D44" s="16">
        <v>582311.78</v>
      </c>
      <c r="E44" s="16">
        <v>2522.19</v>
      </c>
      <c r="F44" s="16">
        <f t="shared" si="1"/>
        <v>6170283.1730000004</v>
      </c>
      <c r="H44" s="9">
        <f t="shared" si="0"/>
        <v>6170283.1730000004</v>
      </c>
    </row>
    <row r="45" spans="1:8" x14ac:dyDescent="0.2">
      <c r="A45" s="23" t="s">
        <v>88</v>
      </c>
      <c r="B45" s="15" t="s">
        <v>92</v>
      </c>
      <c r="C45" s="16"/>
      <c r="D45" s="16">
        <v>2793.3</v>
      </c>
      <c r="E45" s="16"/>
      <c r="F45" s="16">
        <f t="shared" si="1"/>
        <v>2793.3</v>
      </c>
      <c r="H45" s="9">
        <f t="shared" si="0"/>
        <v>2793.3</v>
      </c>
    </row>
    <row r="46" spans="1:8" x14ac:dyDescent="0.2">
      <c r="A46" s="23" t="s">
        <v>89</v>
      </c>
      <c r="B46" s="15" t="s">
        <v>93</v>
      </c>
      <c r="C46" s="27">
        <v>2125929.4900000002</v>
      </c>
      <c r="D46" s="16">
        <v>70740.84</v>
      </c>
      <c r="E46" s="16">
        <f>25086.41+134182.15+25157.29</f>
        <v>184425.85</v>
      </c>
      <c r="F46" s="16">
        <f t="shared" si="1"/>
        <v>2381096.1800000002</v>
      </c>
      <c r="H46" s="9">
        <f t="shared" si="0"/>
        <v>2381096.1800000002</v>
      </c>
    </row>
    <row r="47" spans="1:8" x14ac:dyDescent="0.2">
      <c r="A47" s="23" t="s">
        <v>90</v>
      </c>
      <c r="B47" s="15" t="s">
        <v>94</v>
      </c>
      <c r="C47" s="16">
        <v>315565.8</v>
      </c>
      <c r="D47" s="16">
        <v>650882.41</v>
      </c>
      <c r="E47" s="16">
        <f>29717.26+580613.65+252664.06</f>
        <v>862994.97</v>
      </c>
      <c r="F47" s="16">
        <f t="shared" si="1"/>
        <v>1829443.18</v>
      </c>
      <c r="H47" s="9">
        <f t="shared" si="0"/>
        <v>1829443.18</v>
      </c>
    </row>
    <row r="48" spans="1:8" x14ac:dyDescent="0.2">
      <c r="A48" s="23" t="s">
        <v>306</v>
      </c>
      <c r="B48" s="15" t="s">
        <v>231</v>
      </c>
      <c r="C48" s="16"/>
      <c r="D48" s="16">
        <v>7521</v>
      </c>
      <c r="E48" s="16"/>
      <c r="F48" s="16">
        <f t="shared" si="1"/>
        <v>7521</v>
      </c>
      <c r="H48" s="9">
        <f t="shared" si="0"/>
        <v>7521</v>
      </c>
    </row>
    <row r="49" spans="1:8" x14ac:dyDescent="0.2">
      <c r="A49" s="23" t="s">
        <v>241</v>
      </c>
      <c r="B49" s="15" t="s">
        <v>232</v>
      </c>
      <c r="C49" s="16"/>
      <c r="D49" s="16">
        <v>2310</v>
      </c>
      <c r="E49" s="16"/>
      <c r="F49" s="16">
        <f t="shared" si="1"/>
        <v>2310</v>
      </c>
      <c r="H49" s="9">
        <f t="shared" si="0"/>
        <v>2310</v>
      </c>
    </row>
    <row r="50" spans="1:8" x14ac:dyDescent="0.2">
      <c r="A50" s="23"/>
      <c r="B50" s="15"/>
      <c r="C50" s="16"/>
      <c r="D50" s="16"/>
      <c r="E50" s="16" t="s">
        <v>330</v>
      </c>
      <c r="F50" s="16"/>
      <c r="H50" s="9" t="e">
        <f t="shared" si="0"/>
        <v>#VALUE!</v>
      </c>
    </row>
    <row r="51" spans="1:8" ht="16.5" x14ac:dyDescent="0.3">
      <c r="A51" s="18" t="s">
        <v>95</v>
      </c>
      <c r="B51" s="19" t="s">
        <v>6</v>
      </c>
      <c r="C51" s="20">
        <f>SUM(C52:C54)</f>
        <v>0</v>
      </c>
      <c r="D51" s="20">
        <f>SUM(D52:D54)</f>
        <v>273591.67999999999</v>
      </c>
      <c r="E51" s="20">
        <f t="shared" ref="E51" si="5">SUM(E52:E54)</f>
        <v>64</v>
      </c>
      <c r="F51" s="20">
        <f>SUM(C51:E51)</f>
        <v>273655.67999999999</v>
      </c>
      <c r="H51" s="9">
        <f t="shared" si="0"/>
        <v>273655.67999999999</v>
      </c>
    </row>
    <row r="52" spans="1:8" x14ac:dyDescent="0.2">
      <c r="A52" s="28" t="s">
        <v>98</v>
      </c>
      <c r="B52" s="15" t="s">
        <v>96</v>
      </c>
      <c r="C52" s="16"/>
      <c r="D52" s="16">
        <v>3600</v>
      </c>
      <c r="E52" s="16"/>
      <c r="F52" s="16">
        <f t="shared" si="1"/>
        <v>3600</v>
      </c>
      <c r="H52" s="9">
        <f t="shared" si="0"/>
        <v>3600</v>
      </c>
    </row>
    <row r="53" spans="1:8" x14ac:dyDescent="0.2">
      <c r="A53" s="28" t="s">
        <v>97</v>
      </c>
      <c r="B53" s="15" t="s">
        <v>7</v>
      </c>
      <c r="C53" s="16"/>
      <c r="D53" s="16">
        <v>269991.67999999999</v>
      </c>
      <c r="E53" s="16">
        <v>64</v>
      </c>
      <c r="F53" s="16">
        <f t="shared" si="1"/>
        <v>270055.67999999999</v>
      </c>
      <c r="H53" s="9">
        <f t="shared" si="0"/>
        <v>270055.67999999999</v>
      </c>
    </row>
    <row r="54" spans="1:8" x14ac:dyDescent="0.2">
      <c r="A54" s="23"/>
      <c r="B54" s="15"/>
      <c r="C54" s="16"/>
      <c r="D54" s="16"/>
      <c r="E54" s="16"/>
      <c r="F54" s="16">
        <f t="shared" si="1"/>
        <v>0</v>
      </c>
      <c r="H54" s="9">
        <f t="shared" si="0"/>
        <v>0</v>
      </c>
    </row>
    <row r="55" spans="1:8" ht="16.5" x14ac:dyDescent="0.3">
      <c r="A55" s="18" t="s">
        <v>99</v>
      </c>
      <c r="B55" s="19" t="s">
        <v>8</v>
      </c>
      <c r="C55" s="20">
        <f>SUM(C56:C57)</f>
        <v>0</v>
      </c>
      <c r="D55" s="20">
        <f>SUM(D56:D57)</f>
        <v>1435935</v>
      </c>
      <c r="E55" s="20">
        <f>SUM(E56:E57)</f>
        <v>451300</v>
      </c>
      <c r="F55" s="20">
        <f>SUM(C55:E55)</f>
        <v>1887235</v>
      </c>
      <c r="H55" s="9">
        <f t="shared" si="0"/>
        <v>1887235</v>
      </c>
    </row>
    <row r="56" spans="1:8" x14ac:dyDescent="0.2">
      <c r="A56" s="23" t="s">
        <v>100</v>
      </c>
      <c r="B56" s="15" t="s">
        <v>9</v>
      </c>
      <c r="C56" s="16"/>
      <c r="D56" s="16">
        <v>1434570</v>
      </c>
      <c r="E56" s="16">
        <f>3600+6000+1000+1200+5400+5400+5400+2400+600+4800+2400+20200+20200+28500+20200+5400+25000+6000+7700+7700+7700+7700+4500+1000+1000+7700+3600+2400+2400+24000+10400+10400+19000+6000+1200+7700+7700+7700+7700+7700+1500+1500+2400+800+3000+7700+7700+4000+1200+1200+7700+7700+33000+2000+23600+800+7700+7700+3500</f>
        <v>451300</v>
      </c>
      <c r="F56" s="16">
        <f t="shared" si="1"/>
        <v>1885870</v>
      </c>
      <c r="H56" s="9">
        <f t="shared" si="0"/>
        <v>1885870</v>
      </c>
    </row>
    <row r="57" spans="1:8" x14ac:dyDescent="0.2">
      <c r="A57" s="23" t="s">
        <v>352</v>
      </c>
      <c r="B57" s="15" t="s">
        <v>353</v>
      </c>
      <c r="C57" s="16"/>
      <c r="D57" s="16">
        <v>1365</v>
      </c>
      <c r="E57" s="16" t="s">
        <v>308</v>
      </c>
      <c r="F57" s="16"/>
      <c r="H57" s="9" t="e">
        <f t="shared" si="0"/>
        <v>#VALUE!</v>
      </c>
    </row>
    <row r="58" spans="1:8" ht="16.5" x14ac:dyDescent="0.3">
      <c r="A58" s="18" t="s">
        <v>101</v>
      </c>
      <c r="B58" s="19" t="s">
        <v>10</v>
      </c>
      <c r="C58" s="20">
        <f>SUM(C59:C61)</f>
        <v>0</v>
      </c>
      <c r="D58" s="20">
        <f>SUM(D59:D61)</f>
        <v>38471553.039999999</v>
      </c>
      <c r="E58" s="20">
        <f>SUM(E59:E61)</f>
        <v>502835</v>
      </c>
      <c r="F58" s="20">
        <f>SUM(C58:E58)</f>
        <v>38974388.039999999</v>
      </c>
      <c r="H58" s="9">
        <f t="shared" si="0"/>
        <v>38974388.039999999</v>
      </c>
    </row>
    <row r="59" spans="1:8" x14ac:dyDescent="0.2">
      <c r="A59" s="28" t="s">
        <v>102</v>
      </c>
      <c r="B59" s="15" t="s">
        <v>103</v>
      </c>
      <c r="C59" s="16"/>
      <c r="D59" s="16">
        <v>38444371.039999999</v>
      </c>
      <c r="E59" s="16">
        <f>8240+7325+337000+65100+12800+22100+47600</f>
        <v>500165</v>
      </c>
      <c r="F59" s="16">
        <f>SUM(C59:E59)</f>
        <v>38944536.039999999</v>
      </c>
      <c r="H59" s="9">
        <f t="shared" si="0"/>
        <v>38944536.039999999</v>
      </c>
    </row>
    <row r="60" spans="1:8" x14ac:dyDescent="0.2">
      <c r="A60" s="28" t="s">
        <v>104</v>
      </c>
      <c r="B60" s="15" t="s">
        <v>11</v>
      </c>
      <c r="C60" s="16"/>
      <c r="D60" s="16">
        <v>1780</v>
      </c>
      <c r="E60" s="16"/>
      <c r="F60" s="16">
        <f t="shared" ref="F60:F61" si="6">SUM(C60:E60)</f>
        <v>1780</v>
      </c>
      <c r="H60" s="9">
        <f t="shared" si="0"/>
        <v>1780</v>
      </c>
    </row>
    <row r="61" spans="1:8" x14ac:dyDescent="0.2">
      <c r="A61" s="28" t="s">
        <v>105</v>
      </c>
      <c r="B61" s="15" t="s">
        <v>12</v>
      </c>
      <c r="C61" s="16"/>
      <c r="D61" s="16">
        <v>25402</v>
      </c>
      <c r="E61" s="16">
        <f>900+100+180+180+30+60+30+60+30+1100</f>
        <v>2670</v>
      </c>
      <c r="F61" s="16">
        <f t="shared" si="6"/>
        <v>28072</v>
      </c>
      <c r="H61" s="9">
        <f t="shared" si="0"/>
        <v>28072</v>
      </c>
    </row>
    <row r="62" spans="1:8" x14ac:dyDescent="0.2">
      <c r="A62" s="23"/>
      <c r="B62" s="15"/>
      <c r="C62" s="16"/>
      <c r="D62" s="16"/>
      <c r="E62" s="16" t="s">
        <v>329</v>
      </c>
      <c r="F62" s="29"/>
      <c r="H62" s="9" t="e">
        <f t="shared" si="0"/>
        <v>#VALUE!</v>
      </c>
    </row>
    <row r="63" spans="1:8" ht="16.5" x14ac:dyDescent="0.3">
      <c r="A63" s="18" t="s">
        <v>106</v>
      </c>
      <c r="B63" s="19" t="s">
        <v>107</v>
      </c>
      <c r="C63" s="20">
        <f>SUM(C64:C68)</f>
        <v>711955.93</v>
      </c>
      <c r="D63" s="20">
        <f>SUM(D64:D68)</f>
        <v>863684.15999999992</v>
      </c>
      <c r="E63" s="20">
        <f>SUM(E64:E68)</f>
        <v>256170.33</v>
      </c>
      <c r="F63" s="20">
        <f>SUM(C63:E63)</f>
        <v>1831810.42</v>
      </c>
      <c r="H63" s="9">
        <f t="shared" si="0"/>
        <v>1831810.42</v>
      </c>
    </row>
    <row r="64" spans="1:8" x14ac:dyDescent="0.2">
      <c r="A64" s="28" t="s">
        <v>108</v>
      </c>
      <c r="B64" s="15" t="s">
        <v>112</v>
      </c>
      <c r="C64" s="16">
        <v>711955.93</v>
      </c>
      <c r="D64" s="16">
        <v>376514.75</v>
      </c>
      <c r="E64" s="16"/>
      <c r="F64" s="16">
        <f>SUM(C64:E64)</f>
        <v>1088470.6800000002</v>
      </c>
      <c r="H64" s="9">
        <f t="shared" si="0"/>
        <v>1088470.6800000002</v>
      </c>
    </row>
    <row r="65" spans="1:8" x14ac:dyDescent="0.2">
      <c r="A65" s="28" t="s">
        <v>109</v>
      </c>
      <c r="B65" s="15" t="s">
        <v>113</v>
      </c>
      <c r="C65" s="16"/>
      <c r="D65" s="16"/>
      <c r="E65" s="16"/>
      <c r="F65" s="16">
        <f t="shared" ref="F65:F68" si="7">SUM(C65:E65)</f>
        <v>0</v>
      </c>
      <c r="H65" s="9">
        <f t="shared" si="0"/>
        <v>0</v>
      </c>
    </row>
    <row r="66" spans="1:8" x14ac:dyDescent="0.2">
      <c r="A66" s="28" t="s">
        <v>312</v>
      </c>
      <c r="B66" s="15" t="s">
        <v>311</v>
      </c>
      <c r="C66" s="16"/>
      <c r="D66" s="16"/>
      <c r="E66" s="16"/>
      <c r="F66" s="16"/>
      <c r="H66" s="9"/>
    </row>
    <row r="67" spans="1:8" x14ac:dyDescent="0.2">
      <c r="A67" s="28" t="s">
        <v>110</v>
      </c>
      <c r="B67" s="15" t="s">
        <v>114</v>
      </c>
      <c r="C67" s="16"/>
      <c r="D67" s="16">
        <v>32459.439999999999</v>
      </c>
      <c r="E67" s="16"/>
      <c r="F67" s="16">
        <f t="shared" si="7"/>
        <v>32459.439999999999</v>
      </c>
      <c r="H67" s="9">
        <f t="shared" si="0"/>
        <v>32459.439999999999</v>
      </c>
    </row>
    <row r="68" spans="1:8" x14ac:dyDescent="0.2">
      <c r="A68" s="28" t="s">
        <v>111</v>
      </c>
      <c r="B68" s="15" t="s">
        <v>13</v>
      </c>
      <c r="C68" s="16"/>
      <c r="D68" s="16">
        <v>454709.97</v>
      </c>
      <c r="E68" s="16">
        <v>256170.33</v>
      </c>
      <c r="F68" s="16">
        <f t="shared" si="7"/>
        <v>710880.29999999993</v>
      </c>
      <c r="H68" s="9">
        <f t="shared" si="0"/>
        <v>710880.29999999993</v>
      </c>
    </row>
    <row r="69" spans="1:8" x14ac:dyDescent="0.2">
      <c r="A69" s="23"/>
      <c r="B69" s="15"/>
      <c r="C69" s="16"/>
      <c r="D69" s="16"/>
      <c r="E69" s="16"/>
      <c r="F69" s="16">
        <f t="shared" si="1"/>
        <v>0</v>
      </c>
      <c r="H69" s="9">
        <f t="shared" si="0"/>
        <v>0</v>
      </c>
    </row>
    <row r="70" spans="1:8" ht="16.5" x14ac:dyDescent="0.3">
      <c r="A70" s="18" t="s">
        <v>115</v>
      </c>
      <c r="B70" s="19" t="s">
        <v>14</v>
      </c>
      <c r="C70" s="20">
        <f>SUM(C71:C74)</f>
        <v>0</v>
      </c>
      <c r="D70" s="20">
        <f>SUM(D71:D74)</f>
        <v>594080.02</v>
      </c>
      <c r="E70" s="20">
        <f t="shared" ref="E70" si="8">SUM(E71:E74)</f>
        <v>0</v>
      </c>
      <c r="F70" s="20">
        <f>+F71+F72+F73</f>
        <v>594080.02</v>
      </c>
      <c r="H70" s="9">
        <f t="shared" si="0"/>
        <v>594080.02</v>
      </c>
    </row>
    <row r="71" spans="1:8" x14ac:dyDescent="0.2">
      <c r="A71" s="28" t="s">
        <v>116</v>
      </c>
      <c r="B71" s="15" t="s">
        <v>117</v>
      </c>
      <c r="C71" s="16"/>
      <c r="D71" s="16"/>
      <c r="E71" s="16"/>
      <c r="F71" s="16">
        <f t="shared" si="1"/>
        <v>0</v>
      </c>
      <c r="H71" s="9">
        <f t="shared" si="0"/>
        <v>0</v>
      </c>
    </row>
    <row r="72" spans="1:8" x14ac:dyDescent="0.2">
      <c r="A72" s="28" t="s">
        <v>118</v>
      </c>
      <c r="B72" s="15" t="s">
        <v>119</v>
      </c>
      <c r="C72" s="16"/>
      <c r="D72" s="16">
        <v>594080.02</v>
      </c>
      <c r="E72" s="16"/>
      <c r="F72" s="16">
        <f t="shared" si="1"/>
        <v>594080.02</v>
      </c>
      <c r="H72" s="9">
        <f t="shared" si="0"/>
        <v>594080.02</v>
      </c>
    </row>
    <row r="73" spans="1:8" x14ac:dyDescent="0.2">
      <c r="A73" s="28" t="s">
        <v>120</v>
      </c>
      <c r="B73" s="15" t="s">
        <v>15</v>
      </c>
      <c r="C73" s="16"/>
      <c r="D73" s="16"/>
      <c r="E73" s="16"/>
      <c r="F73" s="16">
        <f t="shared" si="1"/>
        <v>0</v>
      </c>
      <c r="H73" s="9">
        <f t="shared" si="0"/>
        <v>0</v>
      </c>
    </row>
    <row r="74" spans="1:8" x14ac:dyDescent="0.2">
      <c r="A74" s="23"/>
      <c r="B74" s="15"/>
      <c r="C74" s="16"/>
      <c r="D74" s="16"/>
      <c r="E74" s="16"/>
      <c r="F74" s="16">
        <f t="shared" si="1"/>
        <v>0</v>
      </c>
      <c r="H74" s="9">
        <f t="shared" si="0"/>
        <v>0</v>
      </c>
    </row>
    <row r="75" spans="1:8" ht="16.5" x14ac:dyDescent="0.3">
      <c r="A75" s="18" t="s">
        <v>121</v>
      </c>
      <c r="B75" s="19" t="s">
        <v>122</v>
      </c>
      <c r="C75" s="20">
        <f>SUM(C76:C86)</f>
        <v>0</v>
      </c>
      <c r="D75" s="20">
        <f>SUM(D76:D86)</f>
        <v>1735122.5999999999</v>
      </c>
      <c r="E75" s="20">
        <f>SUM(E76:E86)</f>
        <v>203112.22</v>
      </c>
      <c r="F75" s="20">
        <f>SUM(C75:E75)</f>
        <v>1938234.8199999998</v>
      </c>
      <c r="H75" s="9">
        <f t="shared" si="0"/>
        <v>1938234.8199999998</v>
      </c>
    </row>
    <row r="76" spans="1:8" x14ac:dyDescent="0.2">
      <c r="A76" s="28" t="s">
        <v>123</v>
      </c>
      <c r="B76" s="15" t="s">
        <v>124</v>
      </c>
      <c r="C76" s="16"/>
      <c r="D76" s="16"/>
      <c r="E76" s="16"/>
      <c r="F76" s="16">
        <f t="shared" si="1"/>
        <v>0</v>
      </c>
      <c r="H76" s="9">
        <f t="shared" si="0"/>
        <v>0</v>
      </c>
    </row>
    <row r="77" spans="1:8" x14ac:dyDescent="0.2">
      <c r="A77" s="28" t="s">
        <v>319</v>
      </c>
      <c r="B77" s="15" t="s">
        <v>320</v>
      </c>
      <c r="C77" s="16"/>
      <c r="D77" s="16">
        <v>78278</v>
      </c>
      <c r="E77" s="16">
        <v>24001</v>
      </c>
      <c r="F77" s="16">
        <f t="shared" si="1"/>
        <v>102279</v>
      </c>
      <c r="H77" s="9"/>
    </row>
    <row r="78" spans="1:8" x14ac:dyDescent="0.2">
      <c r="A78" s="28" t="s">
        <v>360</v>
      </c>
      <c r="B78" s="15" t="s">
        <v>361</v>
      </c>
      <c r="C78" s="16"/>
      <c r="D78" s="16">
        <v>23600</v>
      </c>
      <c r="E78" s="16"/>
      <c r="F78" s="16"/>
      <c r="H78" s="9"/>
    </row>
    <row r="79" spans="1:8" x14ac:dyDescent="0.2">
      <c r="A79" s="28" t="s">
        <v>314</v>
      </c>
      <c r="B79" s="15" t="s">
        <v>315</v>
      </c>
      <c r="C79" s="16"/>
      <c r="D79" s="16">
        <v>107464.48</v>
      </c>
      <c r="E79" s="16">
        <v>70000</v>
      </c>
      <c r="F79" s="16">
        <f t="shared" si="1"/>
        <v>177464.47999999998</v>
      </c>
      <c r="H79" s="9"/>
    </row>
    <row r="80" spans="1:8" x14ac:dyDescent="0.2">
      <c r="A80" s="28" t="s">
        <v>317</v>
      </c>
      <c r="B80" s="15" t="s">
        <v>316</v>
      </c>
      <c r="C80" s="16"/>
      <c r="D80" s="16"/>
      <c r="E80" s="16"/>
      <c r="F80" s="16">
        <f>+C80+D80+E80</f>
        <v>0</v>
      </c>
      <c r="H80" s="9"/>
    </row>
    <row r="81" spans="1:8" x14ac:dyDescent="0.2">
      <c r="A81" s="28" t="s">
        <v>339</v>
      </c>
      <c r="B81" s="15" t="s">
        <v>340</v>
      </c>
      <c r="C81" s="16"/>
      <c r="D81" s="16">
        <v>96358</v>
      </c>
      <c r="E81" s="16"/>
      <c r="F81" s="16">
        <f t="shared" si="1"/>
        <v>96358</v>
      </c>
      <c r="H81" s="9"/>
    </row>
    <row r="82" spans="1:8" x14ac:dyDescent="0.2">
      <c r="A82" s="28" t="s">
        <v>321</v>
      </c>
      <c r="B82" s="15" t="s">
        <v>125</v>
      </c>
      <c r="C82" s="16"/>
      <c r="D82" s="16">
        <v>710806.59</v>
      </c>
      <c r="E82" s="16">
        <f>28417.72+20148.5+327+1690</f>
        <v>50583.22</v>
      </c>
      <c r="F82" s="16">
        <f t="shared" si="1"/>
        <v>761389.80999999994</v>
      </c>
      <c r="H82" s="9">
        <f t="shared" si="0"/>
        <v>761389.80999999994</v>
      </c>
    </row>
    <row r="83" spans="1:8" x14ac:dyDescent="0.2">
      <c r="A83" s="28" t="s">
        <v>362</v>
      </c>
      <c r="B83" s="15" t="s">
        <v>363</v>
      </c>
      <c r="C83" s="16"/>
      <c r="D83" s="16">
        <v>335878.02</v>
      </c>
      <c r="E83" s="16"/>
      <c r="F83" s="16"/>
      <c r="H83" s="9"/>
    </row>
    <row r="84" spans="1:8" x14ac:dyDescent="0.2">
      <c r="A84" s="28" t="s">
        <v>364</v>
      </c>
      <c r="B84" s="15" t="s">
        <v>365</v>
      </c>
      <c r="C84" s="16"/>
      <c r="D84" s="16">
        <v>256370.84</v>
      </c>
      <c r="E84" s="16"/>
      <c r="F84" s="16"/>
      <c r="H84" s="9"/>
    </row>
    <row r="85" spans="1:8" x14ac:dyDescent="0.2">
      <c r="A85" s="28" t="s">
        <v>313</v>
      </c>
      <c r="B85" s="15" t="s">
        <v>366</v>
      </c>
      <c r="C85" s="16"/>
      <c r="D85" s="16">
        <v>126366.67</v>
      </c>
      <c r="E85" s="16">
        <v>58528</v>
      </c>
      <c r="F85" s="16">
        <f t="shared" si="1"/>
        <v>184894.66999999998</v>
      </c>
      <c r="H85" s="9"/>
    </row>
    <row r="86" spans="1:8" x14ac:dyDescent="0.2">
      <c r="A86" s="28" t="s">
        <v>300</v>
      </c>
      <c r="B86" s="15" t="s">
        <v>301</v>
      </c>
      <c r="C86" s="16"/>
      <c r="D86" s="16"/>
      <c r="E86" s="16" t="s">
        <v>330</v>
      </c>
      <c r="F86" s="16">
        <v>0</v>
      </c>
      <c r="H86" s="9" t="e">
        <f t="shared" si="0"/>
        <v>#VALUE!</v>
      </c>
    </row>
    <row r="87" spans="1:8" x14ac:dyDescent="0.2">
      <c r="A87" s="28"/>
      <c r="B87" s="15"/>
      <c r="C87" s="16"/>
      <c r="D87" s="16"/>
      <c r="E87" s="16"/>
      <c r="F87" s="16"/>
      <c r="H87" s="9"/>
    </row>
    <row r="88" spans="1:8" ht="16.5" x14ac:dyDescent="0.3">
      <c r="A88" s="18" t="s">
        <v>126</v>
      </c>
      <c r="B88" s="19" t="s">
        <v>16</v>
      </c>
      <c r="C88" s="20">
        <f>SUM(C89:C100)</f>
        <v>15999999.33</v>
      </c>
      <c r="D88" s="20">
        <f>SUM(D89:D100)</f>
        <v>2208243.63</v>
      </c>
      <c r="E88" s="20">
        <f>SUM(E89:E100)</f>
        <v>430679.86000000004</v>
      </c>
      <c r="F88" s="20">
        <f>SUM(C88:E88)</f>
        <v>18638922.82</v>
      </c>
      <c r="H88" s="9">
        <f t="shared" si="0"/>
        <v>18638922.82</v>
      </c>
    </row>
    <row r="89" spans="1:8" x14ac:dyDescent="0.2">
      <c r="A89" s="28" t="s">
        <v>127</v>
      </c>
      <c r="B89" s="15" t="s">
        <v>17</v>
      </c>
      <c r="C89" s="16"/>
      <c r="D89" s="16"/>
      <c r="E89" s="16"/>
      <c r="F89" s="16">
        <f>SUM(C89:E89)</f>
        <v>0</v>
      </c>
      <c r="H89" s="9">
        <f t="shared" ref="H89:H164" si="9">+C89+D89+E89</f>
        <v>0</v>
      </c>
    </row>
    <row r="90" spans="1:8" x14ac:dyDescent="0.2">
      <c r="A90" s="28" t="s">
        <v>262</v>
      </c>
      <c r="B90" s="15" t="s">
        <v>263</v>
      </c>
      <c r="C90" s="16"/>
      <c r="D90" s="16">
        <v>55200</v>
      </c>
      <c r="E90" s="16"/>
      <c r="F90" s="16">
        <f t="shared" ref="F90:F96" si="10">SUM(C90:E90)</f>
        <v>55200</v>
      </c>
      <c r="H90" s="9">
        <f t="shared" si="9"/>
        <v>55200</v>
      </c>
    </row>
    <row r="91" spans="1:8" x14ac:dyDescent="0.2">
      <c r="A91" s="28" t="s">
        <v>128</v>
      </c>
      <c r="B91" s="15" t="s">
        <v>133</v>
      </c>
      <c r="C91" s="16"/>
      <c r="D91" s="16">
        <v>88146</v>
      </c>
      <c r="E91" s="16">
        <v>9440</v>
      </c>
      <c r="F91" s="16">
        <f t="shared" si="10"/>
        <v>97586</v>
      </c>
      <c r="H91" s="9">
        <f t="shared" si="9"/>
        <v>97586</v>
      </c>
    </row>
    <row r="92" spans="1:8" x14ac:dyDescent="0.2">
      <c r="A92" s="28" t="s">
        <v>335</v>
      </c>
      <c r="B92" s="15" t="s">
        <v>336</v>
      </c>
      <c r="C92" s="16"/>
      <c r="D92" s="16">
        <v>6770</v>
      </c>
      <c r="E92" s="16"/>
      <c r="F92" s="16">
        <f t="shared" ref="F92" si="11">+C92+D92+E92</f>
        <v>6770</v>
      </c>
      <c r="H92" s="9"/>
    </row>
    <row r="93" spans="1:8" x14ac:dyDescent="0.2">
      <c r="A93" s="28" t="s">
        <v>129</v>
      </c>
      <c r="B93" s="15" t="s">
        <v>134</v>
      </c>
      <c r="C93" s="16"/>
      <c r="D93" s="16">
        <v>18532.64</v>
      </c>
      <c r="E93" s="16">
        <v>3995.7</v>
      </c>
      <c r="F93" s="16">
        <f t="shared" si="10"/>
        <v>22528.34</v>
      </c>
      <c r="H93" s="9">
        <f t="shared" si="9"/>
        <v>22528.34</v>
      </c>
    </row>
    <row r="94" spans="1:8" x14ac:dyDescent="0.2">
      <c r="A94" s="28" t="s">
        <v>130</v>
      </c>
      <c r="B94" s="15" t="s">
        <v>135</v>
      </c>
      <c r="C94" s="16"/>
      <c r="D94" s="16">
        <v>275700</v>
      </c>
      <c r="E94" s="16"/>
      <c r="F94" s="16">
        <f>SUM(C94:E94)</f>
        <v>275700</v>
      </c>
      <c r="H94" s="9">
        <f t="shared" si="9"/>
        <v>275700</v>
      </c>
    </row>
    <row r="95" spans="1:8" x14ac:dyDescent="0.2">
      <c r="A95" s="28" t="s">
        <v>131</v>
      </c>
      <c r="B95" s="15" t="s">
        <v>132</v>
      </c>
      <c r="C95" s="16"/>
      <c r="D95" s="16"/>
      <c r="E95" s="16"/>
      <c r="F95" s="16">
        <f t="shared" si="10"/>
        <v>0</v>
      </c>
      <c r="H95" s="9">
        <f t="shared" si="9"/>
        <v>0</v>
      </c>
    </row>
    <row r="96" spans="1:8" x14ac:dyDescent="0.2">
      <c r="A96" s="28" t="s">
        <v>136</v>
      </c>
      <c r="B96" s="15" t="s">
        <v>18</v>
      </c>
      <c r="C96" s="16"/>
      <c r="D96" s="16"/>
      <c r="E96" s="16"/>
      <c r="F96" s="16">
        <f t="shared" si="10"/>
        <v>0</v>
      </c>
      <c r="H96" s="9">
        <f t="shared" si="9"/>
        <v>0</v>
      </c>
    </row>
    <row r="97" spans="1:8" x14ac:dyDescent="0.2">
      <c r="A97" s="28" t="s">
        <v>354</v>
      </c>
      <c r="B97" s="15" t="s">
        <v>355</v>
      </c>
      <c r="C97" s="16"/>
      <c r="D97" s="16">
        <v>109170</v>
      </c>
      <c r="E97" s="16"/>
      <c r="F97" s="16"/>
      <c r="H97" s="9"/>
    </row>
    <row r="98" spans="1:8" x14ac:dyDescent="0.2">
      <c r="A98" s="28" t="s">
        <v>322</v>
      </c>
      <c r="B98" s="15" t="s">
        <v>323</v>
      </c>
      <c r="C98" s="16"/>
      <c r="D98" s="16">
        <v>92984</v>
      </c>
      <c r="E98" s="16"/>
      <c r="F98" s="16"/>
      <c r="H98" s="9"/>
    </row>
    <row r="99" spans="1:8" x14ac:dyDescent="0.2">
      <c r="A99" s="28" t="s">
        <v>367</v>
      </c>
      <c r="B99" s="15" t="s">
        <v>305</v>
      </c>
      <c r="C99" s="16"/>
      <c r="D99" s="16">
        <v>1121887</v>
      </c>
      <c r="E99" s="30">
        <f>236000+181244.16</f>
        <v>417244.16000000003</v>
      </c>
      <c r="F99" s="16">
        <f>+C99+D99+E99</f>
        <v>1539131.1600000001</v>
      </c>
      <c r="H99" s="9">
        <f>+C99+D99+E99</f>
        <v>1539131.1600000001</v>
      </c>
    </row>
    <row r="100" spans="1:8" x14ac:dyDescent="0.2">
      <c r="A100" s="28" t="s">
        <v>325</v>
      </c>
      <c r="B100" s="15" t="s">
        <v>326</v>
      </c>
      <c r="C100" s="16">
        <v>15999999.33</v>
      </c>
      <c r="D100" s="16">
        <v>439853.99</v>
      </c>
      <c r="E100" s="16"/>
      <c r="F100" s="16">
        <f>SUM(C100:E100)</f>
        <v>16439853.32</v>
      </c>
      <c r="H100" s="9"/>
    </row>
    <row r="101" spans="1:8" ht="16.5" x14ac:dyDescent="0.3">
      <c r="A101" s="18" t="s">
        <v>139</v>
      </c>
      <c r="B101" s="19" t="s">
        <v>140</v>
      </c>
      <c r="C101" s="18"/>
      <c r="D101" s="31">
        <f>+D102</f>
        <v>17421.22</v>
      </c>
      <c r="E101" s="20">
        <f>SUM(E102:E107)</f>
        <v>26882.55</v>
      </c>
      <c r="F101" s="20">
        <f>SUM(F102:F107)</f>
        <v>44303.770000000004</v>
      </c>
      <c r="G101" s="20">
        <f>SUM(G102:G107)</f>
        <v>0</v>
      </c>
      <c r="H101" s="20">
        <f>SUM(H102:H107)</f>
        <v>17421.22</v>
      </c>
    </row>
    <row r="102" spans="1:8" x14ac:dyDescent="0.2">
      <c r="A102" s="28" t="s">
        <v>137</v>
      </c>
      <c r="B102" s="15" t="s">
        <v>142</v>
      </c>
      <c r="C102" s="16"/>
      <c r="D102" s="16">
        <v>17421.22</v>
      </c>
      <c r="E102" s="16"/>
      <c r="F102" s="16">
        <f t="shared" ref="F102:F160" si="12">+C102+D102+E102</f>
        <v>17421.22</v>
      </c>
      <c r="H102" s="9">
        <f t="shared" si="9"/>
        <v>17421.22</v>
      </c>
    </row>
    <row r="103" spans="1:8" x14ac:dyDescent="0.2">
      <c r="A103" s="28" t="s">
        <v>138</v>
      </c>
      <c r="B103" s="15" t="s">
        <v>143</v>
      </c>
      <c r="C103" s="16"/>
      <c r="D103" s="16"/>
      <c r="E103" s="16"/>
      <c r="F103" s="16">
        <f t="shared" si="12"/>
        <v>0</v>
      </c>
      <c r="H103" s="9">
        <f t="shared" si="9"/>
        <v>0</v>
      </c>
    </row>
    <row r="104" spans="1:8" x14ac:dyDescent="0.2">
      <c r="A104" s="28" t="s">
        <v>141</v>
      </c>
      <c r="B104" s="15" t="s">
        <v>144</v>
      </c>
      <c r="C104" s="16"/>
      <c r="D104" s="16"/>
      <c r="E104" s="16"/>
      <c r="F104" s="16">
        <f t="shared" si="12"/>
        <v>0</v>
      </c>
      <c r="H104" s="9">
        <f t="shared" si="9"/>
        <v>0</v>
      </c>
    </row>
    <row r="105" spans="1:8" x14ac:dyDescent="0.2">
      <c r="A105" s="32" t="s">
        <v>331</v>
      </c>
      <c r="B105" s="33" t="s">
        <v>332</v>
      </c>
      <c r="C105" s="34"/>
      <c r="D105" s="34"/>
      <c r="E105" s="34">
        <v>26882.55</v>
      </c>
      <c r="F105" s="16">
        <f>SUM(C105:E105)</f>
        <v>26882.55</v>
      </c>
      <c r="H105" s="9"/>
    </row>
    <row r="106" spans="1:8" x14ac:dyDescent="0.2">
      <c r="A106" s="35"/>
      <c r="B106" s="33"/>
      <c r="C106" s="34"/>
      <c r="D106" s="34"/>
      <c r="E106" s="34"/>
      <c r="F106" s="34"/>
      <c r="H106" s="9"/>
    </row>
    <row r="107" spans="1:8" ht="13.5" thickBot="1" x14ac:dyDescent="0.25">
      <c r="A107" s="36"/>
      <c r="B107" s="25"/>
      <c r="C107" s="26"/>
      <c r="D107" s="26"/>
      <c r="E107" s="26"/>
      <c r="F107" s="26">
        <f t="shared" si="12"/>
        <v>0</v>
      </c>
      <c r="H107" s="9">
        <f t="shared" si="9"/>
        <v>0</v>
      </c>
    </row>
    <row r="108" spans="1:8" ht="16.5" thickBot="1" x14ac:dyDescent="0.3">
      <c r="A108" s="6">
        <v>2.2999999999999998</v>
      </c>
      <c r="B108" s="7" t="s">
        <v>19</v>
      </c>
      <c r="C108" s="8">
        <f>C109+C153</f>
        <v>2538608.2400000002</v>
      </c>
      <c r="D108" s="8">
        <f>D109+D115+D121+D128+D131+D138+D153+D162</f>
        <v>5627138.2000000002</v>
      </c>
      <c r="E108" s="8">
        <f>+E109+E115+E121+E128+E131+E138+E153+E162</f>
        <v>504668.15</v>
      </c>
      <c r="F108" s="8">
        <f>SUM(C108:E108)</f>
        <v>8670414.5899999999</v>
      </c>
      <c r="H108" s="9">
        <f t="shared" si="9"/>
        <v>8670414.5899999999</v>
      </c>
    </row>
    <row r="109" spans="1:8" ht="16.5" x14ac:dyDescent="0.3">
      <c r="A109" s="18" t="s">
        <v>145</v>
      </c>
      <c r="B109" s="19" t="s">
        <v>20</v>
      </c>
      <c r="C109" s="20">
        <f>SUM(C110:C112)</f>
        <v>333708.24</v>
      </c>
      <c r="D109" s="20">
        <f>+D110+D111+D112+D113</f>
        <v>1097793.25</v>
      </c>
      <c r="E109" s="20">
        <f>SUM(E110:E112)</f>
        <v>118838.68</v>
      </c>
      <c r="F109" s="20">
        <f>SUM(C109:E109)</f>
        <v>1550340.17</v>
      </c>
      <c r="H109" s="9">
        <f t="shared" si="9"/>
        <v>1550340.17</v>
      </c>
    </row>
    <row r="110" spans="1:8" x14ac:dyDescent="0.2">
      <c r="A110" s="28" t="s">
        <v>146</v>
      </c>
      <c r="B110" s="15" t="s">
        <v>21</v>
      </c>
      <c r="C110" s="16">
        <v>333708.24</v>
      </c>
      <c r="D110" s="16">
        <v>1076526.25</v>
      </c>
      <c r="E110" s="16">
        <f>7112+64557.8+27000+4234.57+8938.5+2995.81</f>
        <v>114838.68</v>
      </c>
      <c r="F110" s="16">
        <f>SUM(C110:E110)</f>
        <v>1525073.17</v>
      </c>
      <c r="H110" s="9">
        <f t="shared" si="9"/>
        <v>1525073.17</v>
      </c>
    </row>
    <row r="111" spans="1:8" x14ac:dyDescent="0.2">
      <c r="A111" s="28" t="s">
        <v>284</v>
      </c>
      <c r="B111" s="15" t="s">
        <v>22</v>
      </c>
      <c r="C111" s="16"/>
      <c r="D111" s="16">
        <v>13500</v>
      </c>
      <c r="E111" s="16"/>
      <c r="F111" s="16">
        <f t="shared" ref="F111:F112" si="13">SUM(C111:E111)</f>
        <v>13500</v>
      </c>
      <c r="H111" s="9">
        <f t="shared" si="9"/>
        <v>13500</v>
      </c>
    </row>
    <row r="112" spans="1:8" x14ac:dyDescent="0.2">
      <c r="A112" s="28" t="s">
        <v>147</v>
      </c>
      <c r="B112" s="15" t="s">
        <v>23</v>
      </c>
      <c r="C112" s="16"/>
      <c r="D112" s="16">
        <v>6692</v>
      </c>
      <c r="E112" s="16">
        <v>4000</v>
      </c>
      <c r="F112" s="16">
        <f t="shared" si="13"/>
        <v>10692</v>
      </c>
      <c r="H112" s="9">
        <f t="shared" si="9"/>
        <v>10692</v>
      </c>
    </row>
    <row r="113" spans="1:8" x14ac:dyDescent="0.2">
      <c r="A113" s="28" t="s">
        <v>148</v>
      </c>
      <c r="B113" s="15" t="s">
        <v>285</v>
      </c>
      <c r="C113" s="16"/>
      <c r="D113" s="16">
        <v>1075</v>
      </c>
      <c r="E113" s="16"/>
      <c r="F113" s="16"/>
      <c r="H113" s="9">
        <f t="shared" si="9"/>
        <v>1075</v>
      </c>
    </row>
    <row r="114" spans="1:8" x14ac:dyDescent="0.2">
      <c r="A114" s="23"/>
      <c r="B114" s="15"/>
      <c r="C114" s="16"/>
      <c r="D114" s="16"/>
      <c r="E114" s="16"/>
      <c r="F114" s="16">
        <f t="shared" si="12"/>
        <v>0</v>
      </c>
      <c r="H114" s="9">
        <f t="shared" si="9"/>
        <v>0</v>
      </c>
    </row>
    <row r="115" spans="1:8" ht="16.5" x14ac:dyDescent="0.3">
      <c r="A115" s="18" t="s">
        <v>149</v>
      </c>
      <c r="B115" s="19" t="s">
        <v>24</v>
      </c>
      <c r="C115" s="20">
        <f>SUM(C116:C120)</f>
        <v>0</v>
      </c>
      <c r="D115" s="20">
        <f>SUM(D116:D120)</f>
        <v>629842.67000000004</v>
      </c>
      <c r="E115" s="20">
        <f t="shared" ref="E115" si="14">SUM(E116:E120)</f>
        <v>1652</v>
      </c>
      <c r="F115" s="20">
        <f>SUM(C115:E115)</f>
        <v>631494.67000000004</v>
      </c>
      <c r="H115" s="9">
        <f t="shared" si="9"/>
        <v>631494.67000000004</v>
      </c>
    </row>
    <row r="116" spans="1:8" x14ac:dyDescent="0.2">
      <c r="A116" s="28" t="s">
        <v>150</v>
      </c>
      <c r="B116" s="15" t="s">
        <v>25</v>
      </c>
      <c r="C116" s="16"/>
      <c r="D116" s="16">
        <v>1110.02</v>
      </c>
      <c r="E116" s="16">
        <v>1652</v>
      </c>
      <c r="F116" s="16">
        <f t="shared" si="12"/>
        <v>2762.02</v>
      </c>
      <c r="H116" s="9">
        <f t="shared" si="9"/>
        <v>2762.02</v>
      </c>
    </row>
    <row r="117" spans="1:8" x14ac:dyDescent="0.2">
      <c r="A117" s="28" t="s">
        <v>151</v>
      </c>
      <c r="B117" s="15" t="s">
        <v>26</v>
      </c>
      <c r="C117" s="16"/>
      <c r="D117" s="16">
        <v>59674.35</v>
      </c>
      <c r="E117" s="16"/>
      <c r="F117" s="16">
        <f t="shared" si="12"/>
        <v>59674.35</v>
      </c>
      <c r="H117" s="9">
        <f t="shared" si="9"/>
        <v>59674.35</v>
      </c>
    </row>
    <row r="118" spans="1:8" x14ac:dyDescent="0.2">
      <c r="A118" s="28" t="s">
        <v>152</v>
      </c>
      <c r="B118" s="15" t="s">
        <v>27</v>
      </c>
      <c r="C118" s="16"/>
      <c r="D118" s="16">
        <v>567208.30000000005</v>
      </c>
      <c r="E118" s="16"/>
      <c r="F118" s="16">
        <f t="shared" si="12"/>
        <v>567208.30000000005</v>
      </c>
      <c r="H118" s="9">
        <f t="shared" si="9"/>
        <v>567208.30000000005</v>
      </c>
    </row>
    <row r="119" spans="1:8" x14ac:dyDescent="0.2">
      <c r="A119" s="28" t="s">
        <v>356</v>
      </c>
      <c r="B119" s="15" t="s">
        <v>357</v>
      </c>
      <c r="C119" s="16"/>
      <c r="D119" s="16">
        <v>1850</v>
      </c>
      <c r="E119" s="16"/>
      <c r="F119" s="16">
        <f t="shared" si="12"/>
        <v>1850</v>
      </c>
      <c r="H119" s="9">
        <f t="shared" si="9"/>
        <v>1850</v>
      </c>
    </row>
    <row r="120" spans="1:8" x14ac:dyDescent="0.2">
      <c r="A120" s="23"/>
      <c r="B120" s="15"/>
      <c r="C120" s="16"/>
      <c r="D120" s="16"/>
      <c r="E120" s="16"/>
      <c r="F120" s="16">
        <f t="shared" si="12"/>
        <v>0</v>
      </c>
      <c r="H120" s="9">
        <f t="shared" si="9"/>
        <v>0</v>
      </c>
    </row>
    <row r="121" spans="1:8" ht="16.5" x14ac:dyDescent="0.3">
      <c r="A121" s="18" t="s">
        <v>153</v>
      </c>
      <c r="B121" s="19" t="s">
        <v>28</v>
      </c>
      <c r="C121" s="20">
        <f>SUM(C122:C127)</f>
        <v>0</v>
      </c>
      <c r="D121" s="20">
        <f>SUM(D122:D127)</f>
        <v>125403.68000000001</v>
      </c>
      <c r="E121" s="20">
        <f>SUM(E122:E127)</f>
        <v>1935</v>
      </c>
      <c r="F121" s="20">
        <f>SUM(C121:E121)</f>
        <v>127338.68000000001</v>
      </c>
      <c r="H121" s="9">
        <f t="shared" si="9"/>
        <v>127338.68000000001</v>
      </c>
    </row>
    <row r="122" spans="1:8" x14ac:dyDescent="0.2">
      <c r="A122" s="28" t="s">
        <v>154</v>
      </c>
      <c r="B122" s="15" t="s">
        <v>29</v>
      </c>
      <c r="C122" s="16"/>
      <c r="D122" s="16">
        <v>70800</v>
      </c>
      <c r="E122" s="16"/>
      <c r="F122" s="16">
        <f t="shared" si="12"/>
        <v>70800</v>
      </c>
      <c r="H122" s="9">
        <f t="shared" si="9"/>
        <v>70800</v>
      </c>
    </row>
    <row r="123" spans="1:8" x14ac:dyDescent="0.2">
      <c r="A123" s="28" t="s">
        <v>155</v>
      </c>
      <c r="B123" s="15" t="s">
        <v>30</v>
      </c>
      <c r="C123" s="16"/>
      <c r="D123" s="16">
        <v>40308.050000000003</v>
      </c>
      <c r="E123" s="16">
        <v>1935</v>
      </c>
      <c r="F123" s="16">
        <f t="shared" si="12"/>
        <v>42243.05</v>
      </c>
      <c r="H123" s="9">
        <f t="shared" si="9"/>
        <v>42243.05</v>
      </c>
    </row>
    <row r="124" spans="1:8" x14ac:dyDescent="0.2">
      <c r="A124" s="28" t="s">
        <v>156</v>
      </c>
      <c r="B124" s="15" t="s">
        <v>31</v>
      </c>
      <c r="C124" s="16"/>
      <c r="D124" s="16">
        <v>1900.63</v>
      </c>
      <c r="E124" s="16"/>
      <c r="F124" s="16">
        <f t="shared" si="12"/>
        <v>1900.63</v>
      </c>
      <c r="H124" s="9">
        <f t="shared" si="9"/>
        <v>1900.63</v>
      </c>
    </row>
    <row r="125" spans="1:8" x14ac:dyDescent="0.2">
      <c r="A125" s="28" t="s">
        <v>157</v>
      </c>
      <c r="B125" s="15" t="s">
        <v>32</v>
      </c>
      <c r="C125" s="16"/>
      <c r="D125" s="16">
        <v>2885</v>
      </c>
      <c r="E125" s="16"/>
      <c r="F125" s="16">
        <f t="shared" si="12"/>
        <v>2885</v>
      </c>
      <c r="H125" s="9">
        <f t="shared" si="9"/>
        <v>2885</v>
      </c>
    </row>
    <row r="126" spans="1:8" x14ac:dyDescent="0.2">
      <c r="A126" s="28" t="s">
        <v>158</v>
      </c>
      <c r="B126" s="15" t="s">
        <v>33</v>
      </c>
      <c r="C126" s="16"/>
      <c r="D126" s="16">
        <v>9510</v>
      </c>
      <c r="E126" s="16"/>
      <c r="F126" s="16">
        <f t="shared" si="12"/>
        <v>9510</v>
      </c>
      <c r="H126" s="9">
        <f t="shared" si="9"/>
        <v>9510</v>
      </c>
    </row>
    <row r="127" spans="1:8" x14ac:dyDescent="0.2">
      <c r="A127" s="23"/>
      <c r="B127" s="15"/>
      <c r="C127" s="16"/>
      <c r="D127" s="16"/>
      <c r="E127" s="16"/>
      <c r="F127" s="16">
        <f t="shared" si="12"/>
        <v>0</v>
      </c>
      <c r="H127" s="9">
        <f t="shared" si="9"/>
        <v>0</v>
      </c>
    </row>
    <row r="128" spans="1:8" ht="16.5" x14ac:dyDescent="0.3">
      <c r="A128" s="18" t="s">
        <v>159</v>
      </c>
      <c r="B128" s="19" t="s">
        <v>160</v>
      </c>
      <c r="C128" s="20">
        <f>SUM(C129:C130)</f>
        <v>0</v>
      </c>
      <c r="D128" s="20">
        <f t="shared" ref="D128:E128" si="15">SUM(D129:D130)</f>
        <v>2550</v>
      </c>
      <c r="E128" s="20">
        <f t="shared" si="15"/>
        <v>1494.9</v>
      </c>
      <c r="F128" s="20">
        <f>SUM(C127:E128)</f>
        <v>4044.9</v>
      </c>
      <c r="H128" s="9">
        <f t="shared" si="9"/>
        <v>4044.9</v>
      </c>
    </row>
    <row r="129" spans="1:8" x14ac:dyDescent="0.2">
      <c r="A129" s="28" t="s">
        <v>161</v>
      </c>
      <c r="B129" s="15" t="s">
        <v>162</v>
      </c>
      <c r="C129" s="16"/>
      <c r="D129" s="16">
        <v>2550</v>
      </c>
      <c r="E129" s="16">
        <v>1494.9</v>
      </c>
      <c r="F129" s="16">
        <f t="shared" si="12"/>
        <v>4044.9</v>
      </c>
      <c r="H129" s="9">
        <f t="shared" si="9"/>
        <v>4044.9</v>
      </c>
    </row>
    <row r="130" spans="1:8" x14ac:dyDescent="0.2">
      <c r="A130" s="28"/>
      <c r="B130" s="15"/>
      <c r="C130" s="16"/>
      <c r="D130" s="16"/>
      <c r="E130" s="16"/>
      <c r="F130" s="16">
        <f t="shared" si="12"/>
        <v>0</v>
      </c>
      <c r="H130" s="9">
        <f t="shared" si="9"/>
        <v>0</v>
      </c>
    </row>
    <row r="131" spans="1:8" ht="16.5" x14ac:dyDescent="0.3">
      <c r="A131" s="18" t="s">
        <v>163</v>
      </c>
      <c r="B131" s="19" t="s">
        <v>34</v>
      </c>
      <c r="C131" s="20">
        <f>SUM(C132:C137)</f>
        <v>0</v>
      </c>
      <c r="D131" s="20">
        <f>SUM(D132:D136)</f>
        <v>274739.09999999998</v>
      </c>
      <c r="E131" s="20">
        <f>SUM(E132:E136)</f>
        <v>28799.98</v>
      </c>
      <c r="F131" s="20">
        <f>SUM(C131:E131)</f>
        <v>303539.07999999996</v>
      </c>
      <c r="H131" s="9">
        <f t="shared" si="9"/>
        <v>303539.07999999996</v>
      </c>
    </row>
    <row r="132" spans="1:8" x14ac:dyDescent="0.2">
      <c r="A132" s="28" t="s">
        <v>164</v>
      </c>
      <c r="B132" s="15" t="s">
        <v>35</v>
      </c>
      <c r="C132" s="16"/>
      <c r="D132" s="16"/>
      <c r="E132" s="16"/>
      <c r="F132" s="16">
        <f>SUM(C132:E132)</f>
        <v>0</v>
      </c>
      <c r="H132" s="9">
        <f t="shared" si="9"/>
        <v>0</v>
      </c>
    </row>
    <row r="133" spans="1:8" x14ac:dyDescent="0.2">
      <c r="A133" s="28" t="s">
        <v>165</v>
      </c>
      <c r="B133" s="15" t="s">
        <v>36</v>
      </c>
      <c r="C133" s="16"/>
      <c r="D133" s="16"/>
      <c r="E133" s="16"/>
      <c r="F133" s="16">
        <f t="shared" ref="F133:F135" si="16">SUM(C133:E133)</f>
        <v>0</v>
      </c>
      <c r="H133" s="9">
        <f t="shared" si="9"/>
        <v>0</v>
      </c>
    </row>
    <row r="134" spans="1:8" x14ac:dyDescent="0.2">
      <c r="A134" s="28" t="s">
        <v>166</v>
      </c>
      <c r="B134" s="15" t="s">
        <v>37</v>
      </c>
      <c r="C134" s="16"/>
      <c r="D134" s="16">
        <v>59039.98</v>
      </c>
      <c r="E134" s="16">
        <v>28799.98</v>
      </c>
      <c r="F134" s="16">
        <f t="shared" si="16"/>
        <v>87839.96</v>
      </c>
      <c r="H134" s="9">
        <f t="shared" si="9"/>
        <v>87839.96</v>
      </c>
    </row>
    <row r="135" spans="1:8" x14ac:dyDescent="0.2">
      <c r="A135" s="28" t="s">
        <v>167</v>
      </c>
      <c r="B135" s="15" t="s">
        <v>38</v>
      </c>
      <c r="C135" s="16"/>
      <c r="D135" s="16">
        <v>944</v>
      </c>
      <c r="E135" s="16"/>
      <c r="F135" s="16">
        <f t="shared" si="16"/>
        <v>944</v>
      </c>
      <c r="H135" s="9">
        <f t="shared" si="9"/>
        <v>944</v>
      </c>
    </row>
    <row r="136" spans="1:8" x14ac:dyDescent="0.2">
      <c r="A136" s="28" t="s">
        <v>168</v>
      </c>
      <c r="B136" s="15" t="s">
        <v>39</v>
      </c>
      <c r="C136" s="16"/>
      <c r="D136" s="16">
        <v>214755.12</v>
      </c>
      <c r="E136" s="16"/>
      <c r="F136" s="16">
        <f>SUM(C136:E136)</f>
        <v>214755.12</v>
      </c>
      <c r="H136" s="9">
        <f t="shared" si="9"/>
        <v>214755.12</v>
      </c>
    </row>
    <row r="137" spans="1:8" x14ac:dyDescent="0.2">
      <c r="A137" s="23"/>
      <c r="B137" s="15"/>
      <c r="C137" s="16"/>
      <c r="D137" s="16"/>
      <c r="E137" s="16"/>
      <c r="F137" s="16">
        <f t="shared" si="12"/>
        <v>0</v>
      </c>
      <c r="H137" s="9">
        <f t="shared" si="9"/>
        <v>0</v>
      </c>
    </row>
    <row r="138" spans="1:8" ht="16.5" x14ac:dyDescent="0.3">
      <c r="A138" s="18" t="s">
        <v>169</v>
      </c>
      <c r="B138" s="19" t="s">
        <v>40</v>
      </c>
      <c r="C138" s="20">
        <f>SUM(C139:C152)</f>
        <v>0</v>
      </c>
      <c r="D138" s="20">
        <f>SUM(D139:D151)</f>
        <v>268502.84999999998</v>
      </c>
      <c r="E138" s="20">
        <f t="shared" ref="E138" si="17">SUM(E139:E151)</f>
        <v>10425.58</v>
      </c>
      <c r="F138" s="20">
        <f>SUM(C138:E138)</f>
        <v>278928.43</v>
      </c>
      <c r="H138" s="9">
        <f t="shared" si="9"/>
        <v>278928.43</v>
      </c>
    </row>
    <row r="139" spans="1:8" x14ac:dyDescent="0.2">
      <c r="A139" s="28" t="s">
        <v>170</v>
      </c>
      <c r="B139" s="15" t="s">
        <v>176</v>
      </c>
      <c r="C139" s="16"/>
      <c r="D139" s="16">
        <v>531</v>
      </c>
      <c r="E139" s="16"/>
      <c r="F139" s="16">
        <f>SUM(C139:E139)</f>
        <v>531</v>
      </c>
      <c r="H139" s="9">
        <f t="shared" si="9"/>
        <v>531</v>
      </c>
    </row>
    <row r="140" spans="1:8" x14ac:dyDescent="0.2">
      <c r="A140" s="28" t="s">
        <v>171</v>
      </c>
      <c r="B140" s="15" t="s">
        <v>177</v>
      </c>
      <c r="C140" s="16"/>
      <c r="D140" s="16"/>
      <c r="E140" s="16"/>
      <c r="F140" s="16">
        <f t="shared" ref="F140:F145" si="18">SUM(C140:E140)</f>
        <v>0</v>
      </c>
      <c r="H140" s="9">
        <f t="shared" si="9"/>
        <v>0</v>
      </c>
    </row>
    <row r="141" spans="1:8" x14ac:dyDescent="0.2">
      <c r="A141" s="28" t="s">
        <v>172</v>
      </c>
      <c r="B141" s="15" t="s">
        <v>178</v>
      </c>
      <c r="C141" s="16"/>
      <c r="D141" s="16"/>
      <c r="E141" s="16"/>
      <c r="F141" s="16">
        <f t="shared" si="18"/>
        <v>0</v>
      </c>
      <c r="H141" s="9">
        <f t="shared" si="9"/>
        <v>0</v>
      </c>
    </row>
    <row r="142" spans="1:8" x14ac:dyDescent="0.2">
      <c r="A142" s="28" t="s">
        <v>173</v>
      </c>
      <c r="B142" s="15" t="s">
        <v>179</v>
      </c>
      <c r="C142" s="16"/>
      <c r="D142" s="16">
        <v>709.7</v>
      </c>
      <c r="E142" s="16"/>
      <c r="F142" s="16">
        <f t="shared" si="18"/>
        <v>709.7</v>
      </c>
      <c r="H142" s="9">
        <f t="shared" si="9"/>
        <v>709.7</v>
      </c>
    </row>
    <row r="143" spans="1:8" x14ac:dyDescent="0.2">
      <c r="A143" s="28" t="s">
        <v>174</v>
      </c>
      <c r="B143" s="15" t="s">
        <v>180</v>
      </c>
      <c r="C143" s="16"/>
      <c r="D143" s="16"/>
      <c r="E143" s="16"/>
      <c r="F143" s="16">
        <f t="shared" si="18"/>
        <v>0</v>
      </c>
      <c r="H143" s="9">
        <f t="shared" si="9"/>
        <v>0</v>
      </c>
    </row>
    <row r="144" spans="1:8" x14ac:dyDescent="0.2">
      <c r="A144" s="28" t="s">
        <v>175</v>
      </c>
      <c r="B144" s="15" t="s">
        <v>181</v>
      </c>
      <c r="C144" s="16"/>
      <c r="D144" s="16"/>
      <c r="E144" s="16"/>
      <c r="F144" s="16">
        <f t="shared" si="18"/>
        <v>0</v>
      </c>
      <c r="H144" s="9">
        <f t="shared" si="9"/>
        <v>0</v>
      </c>
    </row>
    <row r="145" spans="1:8" x14ac:dyDescent="0.2">
      <c r="A145" s="28" t="s">
        <v>182</v>
      </c>
      <c r="B145" s="15" t="s">
        <v>187</v>
      </c>
      <c r="C145" s="16"/>
      <c r="D145" s="16">
        <v>2312.8000000000002</v>
      </c>
      <c r="E145" s="16"/>
      <c r="F145" s="16">
        <f t="shared" si="18"/>
        <v>2312.8000000000002</v>
      </c>
      <c r="H145" s="9">
        <f t="shared" si="9"/>
        <v>2312.8000000000002</v>
      </c>
    </row>
    <row r="146" spans="1:8" x14ac:dyDescent="0.2">
      <c r="A146" s="28" t="s">
        <v>327</v>
      </c>
      <c r="B146" s="15" t="s">
        <v>328</v>
      </c>
      <c r="C146" s="16"/>
      <c r="D146" s="16"/>
      <c r="E146" s="16"/>
      <c r="F146" s="16"/>
      <c r="H146" s="9"/>
    </row>
    <row r="147" spans="1:8" x14ac:dyDescent="0.2">
      <c r="A147" s="28" t="s">
        <v>333</v>
      </c>
      <c r="B147" s="15" t="s">
        <v>334</v>
      </c>
      <c r="C147" s="16"/>
      <c r="D147" s="16">
        <v>124081.22</v>
      </c>
      <c r="E147" s="16">
        <f>5725.68+4699.9</f>
        <v>10425.58</v>
      </c>
      <c r="F147" s="16">
        <f>SUM(C147:E147)</f>
        <v>134506.79999999999</v>
      </c>
      <c r="H147" s="9"/>
    </row>
    <row r="148" spans="1:8" x14ac:dyDescent="0.2">
      <c r="A148" s="28" t="s">
        <v>183</v>
      </c>
      <c r="B148" s="15" t="s">
        <v>188</v>
      </c>
      <c r="C148" s="16"/>
      <c r="D148" s="16">
        <v>140868.13</v>
      </c>
      <c r="E148" s="16" t="s">
        <v>330</v>
      </c>
      <c r="F148" s="16">
        <f>SUM(C148:E148)</f>
        <v>140868.13</v>
      </c>
      <c r="H148" s="9" t="e">
        <f t="shared" si="9"/>
        <v>#VALUE!</v>
      </c>
    </row>
    <row r="149" spans="1:8" x14ac:dyDescent="0.2">
      <c r="A149" s="28" t="s">
        <v>184</v>
      </c>
      <c r="B149" s="15" t="s">
        <v>189</v>
      </c>
      <c r="C149" s="16"/>
      <c r="D149" s="16"/>
      <c r="E149" s="16"/>
      <c r="F149" s="16">
        <f t="shared" ref="F149:F151" si="19">SUM(C149:E149)</f>
        <v>0</v>
      </c>
      <c r="H149" s="9">
        <f t="shared" si="9"/>
        <v>0</v>
      </c>
    </row>
    <row r="150" spans="1:8" x14ac:dyDescent="0.2">
      <c r="A150" s="28" t="s">
        <v>185</v>
      </c>
      <c r="B150" s="15" t="s">
        <v>190</v>
      </c>
      <c r="C150" s="16"/>
      <c r="D150" s="16"/>
      <c r="E150" s="16"/>
      <c r="F150" s="16">
        <f t="shared" si="19"/>
        <v>0</v>
      </c>
      <c r="H150" s="9">
        <f t="shared" si="9"/>
        <v>0</v>
      </c>
    </row>
    <row r="151" spans="1:8" x14ac:dyDescent="0.2">
      <c r="A151" s="28" t="s">
        <v>186</v>
      </c>
      <c r="B151" s="15" t="s">
        <v>191</v>
      </c>
      <c r="C151" s="16"/>
      <c r="D151" s="16"/>
      <c r="E151" s="16"/>
      <c r="F151" s="16">
        <f t="shared" si="19"/>
        <v>0</v>
      </c>
      <c r="H151" s="9">
        <f t="shared" si="9"/>
        <v>0</v>
      </c>
    </row>
    <row r="152" spans="1:8" x14ac:dyDescent="0.2">
      <c r="A152" s="23"/>
      <c r="B152" s="15"/>
      <c r="C152" s="16"/>
      <c r="D152" s="16"/>
      <c r="E152" s="16"/>
      <c r="F152" s="16">
        <f t="shared" si="12"/>
        <v>0</v>
      </c>
      <c r="H152" s="9">
        <f t="shared" si="9"/>
        <v>0</v>
      </c>
    </row>
    <row r="153" spans="1:8" ht="16.5" x14ac:dyDescent="0.3">
      <c r="A153" s="18" t="s">
        <v>192</v>
      </c>
      <c r="B153" s="19" t="s">
        <v>243</v>
      </c>
      <c r="C153" s="20">
        <f>SUM(C154:C160)</f>
        <v>2204900</v>
      </c>
      <c r="D153" s="20">
        <f>SUM(D154:D161)</f>
        <v>1603142.45</v>
      </c>
      <c r="E153" s="20">
        <f>SUM(E154:E160)</f>
        <v>44404.979999999996</v>
      </c>
      <c r="F153" s="20">
        <f>SUM(C153:E153)</f>
        <v>3852447.43</v>
      </c>
      <c r="H153" s="9">
        <f t="shared" si="9"/>
        <v>3852447.43</v>
      </c>
    </row>
    <row r="154" spans="1:8" x14ac:dyDescent="0.2">
      <c r="A154" s="28" t="s">
        <v>195</v>
      </c>
      <c r="B154" s="15" t="s">
        <v>197</v>
      </c>
      <c r="C154" s="16"/>
      <c r="D154" s="16">
        <v>1154874.45</v>
      </c>
      <c r="E154" s="16"/>
      <c r="F154" s="16">
        <f t="shared" ref="F154:F158" si="20">SUM(C154:E154)</f>
        <v>1154874.45</v>
      </c>
      <c r="H154" s="9">
        <f t="shared" si="9"/>
        <v>1154874.45</v>
      </c>
    </row>
    <row r="155" spans="1:8" x14ac:dyDescent="0.2">
      <c r="A155" s="28" t="s">
        <v>194</v>
      </c>
      <c r="B155" s="15" t="s">
        <v>198</v>
      </c>
      <c r="C155" s="16">
        <v>2204900</v>
      </c>
      <c r="D155" s="16">
        <v>415890.07</v>
      </c>
      <c r="E155" s="16">
        <f>10990.98+2600+4500</f>
        <v>18090.98</v>
      </c>
      <c r="F155" s="16">
        <f t="shared" si="20"/>
        <v>2638881.0499999998</v>
      </c>
      <c r="H155" s="9">
        <f t="shared" si="9"/>
        <v>2638881.0499999998</v>
      </c>
    </row>
    <row r="156" spans="1:8" x14ac:dyDescent="0.2">
      <c r="A156" s="28" t="s">
        <v>358</v>
      </c>
      <c r="B156" s="15" t="s">
        <v>359</v>
      </c>
      <c r="C156" s="16"/>
      <c r="D156" s="16">
        <v>4500</v>
      </c>
      <c r="E156" s="16"/>
      <c r="F156" s="16"/>
      <c r="H156" s="9"/>
    </row>
    <row r="157" spans="1:8" x14ac:dyDescent="0.2">
      <c r="A157" s="28" t="s">
        <v>193</v>
      </c>
      <c r="B157" s="15" t="s">
        <v>199</v>
      </c>
      <c r="C157" s="16"/>
      <c r="D157" s="16">
        <v>1540</v>
      </c>
      <c r="E157" s="16"/>
      <c r="F157" s="16">
        <f t="shared" si="20"/>
        <v>1540</v>
      </c>
      <c r="H157" s="9">
        <f t="shared" si="9"/>
        <v>1540</v>
      </c>
    </row>
    <row r="158" spans="1:8" x14ac:dyDescent="0.2">
      <c r="A158" s="28" t="s">
        <v>196</v>
      </c>
      <c r="B158" s="15" t="s">
        <v>200</v>
      </c>
      <c r="C158" s="16"/>
      <c r="D158" s="16">
        <v>17190.009999999998</v>
      </c>
      <c r="E158" s="16"/>
      <c r="F158" s="16">
        <f t="shared" si="20"/>
        <v>17190.009999999998</v>
      </c>
      <c r="H158" s="9">
        <f t="shared" si="9"/>
        <v>17190.009999999998</v>
      </c>
    </row>
    <row r="159" spans="1:8" x14ac:dyDescent="0.2">
      <c r="A159" s="28" t="s">
        <v>302</v>
      </c>
      <c r="B159" s="15" t="s">
        <v>303</v>
      </c>
      <c r="C159" s="16"/>
      <c r="D159" s="16"/>
      <c r="E159" s="16">
        <v>26314</v>
      </c>
      <c r="F159" s="16">
        <f>SUM(C159:E159)</f>
        <v>26314</v>
      </c>
      <c r="H159" s="9"/>
    </row>
    <row r="160" spans="1:8" x14ac:dyDescent="0.2">
      <c r="A160" s="28" t="s">
        <v>341</v>
      </c>
      <c r="B160" s="15" t="s">
        <v>342</v>
      </c>
      <c r="C160" s="16"/>
      <c r="D160" s="16">
        <v>3290.99</v>
      </c>
      <c r="E160" s="16"/>
      <c r="F160" s="16">
        <f t="shared" si="12"/>
        <v>3290.99</v>
      </c>
      <c r="H160" s="9">
        <f t="shared" si="9"/>
        <v>3290.99</v>
      </c>
    </row>
    <row r="161" spans="1:8" x14ac:dyDescent="0.2">
      <c r="A161" s="28" t="s">
        <v>368</v>
      </c>
      <c r="B161" s="15" t="s">
        <v>369</v>
      </c>
      <c r="C161" s="16"/>
      <c r="D161" s="16">
        <v>5856.93</v>
      </c>
      <c r="E161" s="16"/>
      <c r="F161" s="16"/>
      <c r="H161" s="9"/>
    </row>
    <row r="162" spans="1:8" ht="16.5" x14ac:dyDescent="0.3">
      <c r="A162" s="18" t="s">
        <v>201</v>
      </c>
      <c r="B162" s="19" t="s">
        <v>242</v>
      </c>
      <c r="C162" s="20">
        <f>SUM(C163:C170)</f>
        <v>0</v>
      </c>
      <c r="D162" s="20">
        <f>SUM(D163:D170)</f>
        <v>1625164.2</v>
      </c>
      <c r="E162" s="20">
        <f>SUM(E163:E170)</f>
        <v>297117.03000000003</v>
      </c>
      <c r="F162" s="20">
        <f>SUM(C162:E162)</f>
        <v>1922281.23</v>
      </c>
      <c r="H162" s="9">
        <f t="shared" si="9"/>
        <v>1922281.23</v>
      </c>
    </row>
    <row r="163" spans="1:8" x14ac:dyDescent="0.2">
      <c r="A163" s="28" t="s">
        <v>202</v>
      </c>
      <c r="B163" s="15" t="s">
        <v>208</v>
      </c>
      <c r="C163" s="16"/>
      <c r="D163" s="16">
        <v>1770</v>
      </c>
      <c r="E163" s="16">
        <v>252500</v>
      </c>
      <c r="F163" s="16">
        <f>+E163+D163</f>
        <v>254270</v>
      </c>
      <c r="H163" s="9">
        <f t="shared" si="9"/>
        <v>254270</v>
      </c>
    </row>
    <row r="164" spans="1:8" x14ac:dyDescent="0.2">
      <c r="A164" s="28" t="s">
        <v>203</v>
      </c>
      <c r="B164" s="15" t="s">
        <v>209</v>
      </c>
      <c r="C164" s="16"/>
      <c r="D164" s="16">
        <v>1013620.12</v>
      </c>
      <c r="E164" s="16">
        <f>2496+15478.52</f>
        <v>17974.52</v>
      </c>
      <c r="F164" s="16">
        <f>SUM(C164:E164)</f>
        <v>1031594.64</v>
      </c>
      <c r="H164" s="9">
        <f t="shared" si="9"/>
        <v>1031594.64</v>
      </c>
    </row>
    <row r="165" spans="1:8" x14ac:dyDescent="0.2">
      <c r="A165" s="28" t="s">
        <v>204</v>
      </c>
      <c r="B165" s="15" t="s">
        <v>210</v>
      </c>
      <c r="C165" s="16"/>
      <c r="D165" s="16">
        <v>16806.89</v>
      </c>
      <c r="E165" s="16"/>
      <c r="F165" s="16">
        <f t="shared" ref="F165:F170" si="21">SUM(C165:E165)</f>
        <v>16806.89</v>
      </c>
      <c r="H165" s="9">
        <f t="shared" ref="H165:H228" si="22">+C165+D165+E165</f>
        <v>16806.89</v>
      </c>
    </row>
    <row r="166" spans="1:8" x14ac:dyDescent="0.2">
      <c r="A166" s="28" t="s">
        <v>277</v>
      </c>
      <c r="B166" s="15" t="s">
        <v>278</v>
      </c>
      <c r="C166" s="16"/>
      <c r="D166" s="16">
        <v>12216.38</v>
      </c>
      <c r="E166" s="16"/>
      <c r="F166" s="16">
        <f t="shared" si="21"/>
        <v>12216.38</v>
      </c>
      <c r="H166" s="9">
        <f t="shared" si="22"/>
        <v>12216.38</v>
      </c>
    </row>
    <row r="167" spans="1:8" x14ac:dyDescent="0.2">
      <c r="A167" s="28" t="s">
        <v>205</v>
      </c>
      <c r="B167" s="15" t="s">
        <v>211</v>
      </c>
      <c r="C167" s="16"/>
      <c r="D167" s="16">
        <v>57938.02</v>
      </c>
      <c r="E167" s="16">
        <v>11571</v>
      </c>
      <c r="F167" s="16">
        <f t="shared" si="21"/>
        <v>69509.01999999999</v>
      </c>
      <c r="H167" s="9">
        <f t="shared" si="22"/>
        <v>69509.01999999999</v>
      </c>
    </row>
    <row r="168" spans="1:8" x14ac:dyDescent="0.2">
      <c r="A168" s="28" t="s">
        <v>206</v>
      </c>
      <c r="B168" s="15" t="s">
        <v>41</v>
      </c>
      <c r="C168" s="16"/>
      <c r="D168" s="16">
        <v>393089.49</v>
      </c>
      <c r="E168" s="16"/>
      <c r="F168" s="16">
        <f t="shared" si="21"/>
        <v>393089.49</v>
      </c>
      <c r="H168" s="9">
        <f t="shared" si="22"/>
        <v>393089.49</v>
      </c>
    </row>
    <row r="169" spans="1:8" x14ac:dyDescent="0.2">
      <c r="A169" s="28" t="s">
        <v>286</v>
      </c>
      <c r="B169" s="15" t="s">
        <v>287</v>
      </c>
      <c r="C169" s="16"/>
      <c r="D169" s="16">
        <v>3940.61</v>
      </c>
      <c r="E169" s="16">
        <v>15071.51</v>
      </c>
      <c r="F169" s="16">
        <f t="shared" si="21"/>
        <v>19012.12</v>
      </c>
      <c r="H169" s="9">
        <f t="shared" si="22"/>
        <v>19012.12</v>
      </c>
    </row>
    <row r="170" spans="1:8" x14ac:dyDescent="0.2">
      <c r="A170" s="28" t="s">
        <v>207</v>
      </c>
      <c r="B170" s="15" t="s">
        <v>212</v>
      </c>
      <c r="C170" s="16"/>
      <c r="D170" s="16">
        <v>125782.69</v>
      </c>
      <c r="E170" s="16"/>
      <c r="F170" s="16">
        <f t="shared" si="21"/>
        <v>125782.69</v>
      </c>
      <c r="H170" s="9">
        <f t="shared" si="22"/>
        <v>125782.69</v>
      </c>
    </row>
    <row r="171" spans="1:8" ht="13.5" thickBot="1" x14ac:dyDescent="0.25">
      <c r="A171" s="28"/>
      <c r="B171" s="15"/>
      <c r="C171" s="16"/>
      <c r="D171" s="16"/>
      <c r="E171" s="16"/>
      <c r="F171" s="16">
        <f t="shared" ref="F171:F226" si="23">+C171+D171+E171</f>
        <v>0</v>
      </c>
      <c r="H171" s="9">
        <f t="shared" si="22"/>
        <v>0</v>
      </c>
    </row>
    <row r="172" spans="1:8" ht="16.5" thickBot="1" x14ac:dyDescent="0.3">
      <c r="A172" s="6">
        <v>2.4</v>
      </c>
      <c r="B172" s="7" t="s">
        <v>236</v>
      </c>
      <c r="C172" s="8">
        <f>C176</f>
        <v>0</v>
      </c>
      <c r="D172" s="8">
        <f>+D173+D176</f>
        <v>610092.16999999993</v>
      </c>
      <c r="E172" s="8">
        <f>E176</f>
        <v>6067608.6299999999</v>
      </c>
      <c r="F172" s="8">
        <f>SUM(C172:E172)</f>
        <v>6677700.7999999998</v>
      </c>
      <c r="H172" s="9">
        <f t="shared" si="22"/>
        <v>6677700.7999999998</v>
      </c>
    </row>
    <row r="173" spans="1:8" ht="16.5" x14ac:dyDescent="0.3">
      <c r="A173" s="18" t="s">
        <v>264</v>
      </c>
      <c r="B173" s="19" t="s">
        <v>266</v>
      </c>
      <c r="C173" s="20">
        <f>SUM(C175:C177)</f>
        <v>0</v>
      </c>
      <c r="D173" s="20">
        <f>+D174</f>
        <v>151379.63</v>
      </c>
      <c r="E173" s="20">
        <f>+E175</f>
        <v>0</v>
      </c>
      <c r="F173" s="20">
        <f>+E173+D173+C173</f>
        <v>151379.63</v>
      </c>
      <c r="H173" s="9">
        <f t="shared" si="22"/>
        <v>151379.63</v>
      </c>
    </row>
    <row r="174" spans="1:8" x14ac:dyDescent="0.2">
      <c r="A174" s="28" t="s">
        <v>296</v>
      </c>
      <c r="B174" s="15" t="s">
        <v>297</v>
      </c>
      <c r="C174" s="16"/>
      <c r="D174" s="16">
        <v>151379.63</v>
      </c>
      <c r="E174" s="16"/>
      <c r="F174" s="16">
        <f>SUM(C174:E174)</f>
        <v>151379.63</v>
      </c>
      <c r="H174" s="9"/>
    </row>
    <row r="175" spans="1:8" x14ac:dyDescent="0.2">
      <c r="A175" s="28" t="s">
        <v>265</v>
      </c>
      <c r="B175" s="15" t="s">
        <v>267</v>
      </c>
      <c r="C175" s="16"/>
      <c r="D175" s="16"/>
      <c r="E175" s="16"/>
      <c r="F175" s="16">
        <f t="shared" ref="F175" si="24">+C175+D175+E175</f>
        <v>0</v>
      </c>
      <c r="H175" s="9">
        <f t="shared" si="22"/>
        <v>0</v>
      </c>
    </row>
    <row r="176" spans="1:8" ht="16.5" x14ac:dyDescent="0.3">
      <c r="A176" s="18" t="s">
        <v>347</v>
      </c>
      <c r="B176" s="19" t="s">
        <v>237</v>
      </c>
      <c r="C176" s="20">
        <f>SUM(C177:C179)</f>
        <v>0</v>
      </c>
      <c r="D176" s="20">
        <f>SUM(D177:D179)</f>
        <v>458712.54</v>
      </c>
      <c r="E176" s="20">
        <f t="shared" ref="E176" si="25">SUM(E177:E179)</f>
        <v>6067608.6299999999</v>
      </c>
      <c r="F176" s="20">
        <f>SUM(F177:F179)</f>
        <v>6526321.1699999999</v>
      </c>
      <c r="H176" s="9">
        <f t="shared" si="22"/>
        <v>6526321.1699999999</v>
      </c>
    </row>
    <row r="177" spans="1:8" x14ac:dyDescent="0.2">
      <c r="A177" s="28" t="s">
        <v>348</v>
      </c>
      <c r="B177" s="15" t="s">
        <v>349</v>
      </c>
      <c r="C177" s="16">
        <v>0</v>
      </c>
      <c r="D177" s="16">
        <v>458712.54</v>
      </c>
      <c r="E177" s="16">
        <v>6067608.6299999999</v>
      </c>
      <c r="F177" s="16">
        <f t="shared" si="23"/>
        <v>6526321.1699999999</v>
      </c>
      <c r="H177" s="9">
        <f t="shared" si="22"/>
        <v>6526321.1699999999</v>
      </c>
    </row>
    <row r="178" spans="1:8" x14ac:dyDescent="0.2">
      <c r="A178" s="28"/>
      <c r="B178" s="15"/>
      <c r="C178" s="16"/>
      <c r="D178" s="16"/>
      <c r="E178" s="16"/>
      <c r="F178" s="16">
        <f t="shared" si="23"/>
        <v>0</v>
      </c>
      <c r="H178" s="9">
        <f t="shared" si="22"/>
        <v>0</v>
      </c>
    </row>
    <row r="179" spans="1:8" ht="13.5" thickBot="1" x14ac:dyDescent="0.25">
      <c r="A179" s="23"/>
      <c r="B179" s="15"/>
      <c r="C179" s="16"/>
      <c r="D179" s="16"/>
      <c r="E179" s="16"/>
      <c r="F179" s="16">
        <f t="shared" si="23"/>
        <v>0</v>
      </c>
      <c r="H179" s="9">
        <f t="shared" si="22"/>
        <v>0</v>
      </c>
    </row>
    <row r="180" spans="1:8" ht="16.5" thickBot="1" x14ac:dyDescent="0.3">
      <c r="A180" s="6">
        <v>2.6</v>
      </c>
      <c r="B180" s="7" t="s">
        <v>213</v>
      </c>
      <c r="C180" s="8">
        <f>C181</f>
        <v>0</v>
      </c>
      <c r="D180" s="8">
        <f>+D181+D189+D194+D198+D205+D209</f>
        <v>1796651.6300000001</v>
      </c>
      <c r="E180" s="8">
        <f>+E181+E189+E194+E198+E205+E209+E224</f>
        <v>4724247.96</v>
      </c>
      <c r="F180" s="8">
        <f>SUM(C180:E180)</f>
        <v>6520899.5899999999</v>
      </c>
      <c r="H180" s="9">
        <f t="shared" si="22"/>
        <v>6520899.5899999999</v>
      </c>
    </row>
    <row r="181" spans="1:8" ht="16.5" x14ac:dyDescent="0.3">
      <c r="A181" s="10" t="s">
        <v>214</v>
      </c>
      <c r="B181" s="11" t="s">
        <v>42</v>
      </c>
      <c r="C181" s="13">
        <f>SUM(C182:C226)</f>
        <v>0</v>
      </c>
      <c r="D181" s="13">
        <f>SUM(D182:D187)</f>
        <v>1750712.8</v>
      </c>
      <c r="E181" s="37">
        <f>+E182+E184+E183+E185+E186+E187+E188</f>
        <v>2993707.2</v>
      </c>
      <c r="F181" s="13">
        <f>+E181+D181+C181</f>
        <v>4744420</v>
      </c>
      <c r="H181" s="9">
        <f t="shared" si="22"/>
        <v>4744420</v>
      </c>
    </row>
    <row r="182" spans="1:8" x14ac:dyDescent="0.2">
      <c r="A182" s="28" t="s">
        <v>215</v>
      </c>
      <c r="B182" s="15" t="s">
        <v>217</v>
      </c>
      <c r="C182" s="16"/>
      <c r="D182" s="16">
        <v>851469.33</v>
      </c>
      <c r="E182" s="16"/>
      <c r="F182" s="16">
        <f>SUM(C182:E182)</f>
        <v>851469.33</v>
      </c>
      <c r="H182" s="9">
        <f t="shared" si="22"/>
        <v>851469.33</v>
      </c>
    </row>
    <row r="183" spans="1:8" x14ac:dyDescent="0.2">
      <c r="A183" s="28" t="s">
        <v>304</v>
      </c>
      <c r="B183" s="15" t="s">
        <v>244</v>
      </c>
      <c r="C183" s="16"/>
      <c r="D183" s="16"/>
      <c r="E183" s="16"/>
      <c r="F183" s="16">
        <f>SUM(C183:E183)</f>
        <v>0</v>
      </c>
      <c r="H183" s="9">
        <f t="shared" si="22"/>
        <v>0</v>
      </c>
    </row>
    <row r="184" spans="1:8" x14ac:dyDescent="0.2">
      <c r="A184" s="28" t="s">
        <v>216</v>
      </c>
      <c r="B184" s="15" t="s">
        <v>233</v>
      </c>
      <c r="C184" s="16"/>
      <c r="D184" s="16">
        <v>212742.11</v>
      </c>
      <c r="E184" s="16"/>
      <c r="F184" s="16">
        <f t="shared" ref="F184:F187" si="26">SUM(C184:E184)</f>
        <v>212742.11</v>
      </c>
      <c r="H184" s="9">
        <f t="shared" si="22"/>
        <v>212742.11</v>
      </c>
    </row>
    <row r="185" spans="1:8" x14ac:dyDescent="0.2">
      <c r="A185" s="28" t="s">
        <v>345</v>
      </c>
      <c r="B185" s="15" t="s">
        <v>346</v>
      </c>
      <c r="C185" s="16"/>
      <c r="D185" s="16">
        <v>248203.09</v>
      </c>
      <c r="E185" s="16">
        <v>2993707.2</v>
      </c>
      <c r="F185" s="16"/>
      <c r="H185" s="9"/>
    </row>
    <row r="186" spans="1:8" x14ac:dyDescent="0.2">
      <c r="A186" s="28" t="s">
        <v>298</v>
      </c>
      <c r="B186" s="15" t="s">
        <v>299</v>
      </c>
      <c r="C186" s="16"/>
      <c r="D186" s="16">
        <v>336226.84</v>
      </c>
      <c r="E186" s="16"/>
      <c r="F186" s="16">
        <f t="shared" si="26"/>
        <v>336226.84</v>
      </c>
      <c r="H186" s="9">
        <f>+C186+D186+E186</f>
        <v>336226.84</v>
      </c>
    </row>
    <row r="187" spans="1:8" x14ac:dyDescent="0.2">
      <c r="A187" s="28" t="s">
        <v>245</v>
      </c>
      <c r="B187" s="15" t="s">
        <v>246</v>
      </c>
      <c r="C187" s="16"/>
      <c r="D187" s="16">
        <v>102071.43</v>
      </c>
      <c r="E187" s="16"/>
      <c r="F187" s="16">
        <f t="shared" si="26"/>
        <v>102071.43</v>
      </c>
      <c r="H187" s="9">
        <f t="shared" si="22"/>
        <v>102071.43</v>
      </c>
    </row>
    <row r="188" spans="1:8" x14ac:dyDescent="0.2">
      <c r="A188" s="28"/>
      <c r="B188" s="15"/>
      <c r="C188" s="16"/>
      <c r="D188" s="16"/>
      <c r="E188" s="16"/>
      <c r="F188" s="16"/>
      <c r="H188" s="9">
        <f t="shared" si="22"/>
        <v>0</v>
      </c>
    </row>
    <row r="189" spans="1:8" ht="16.5" x14ac:dyDescent="0.3">
      <c r="A189" s="18" t="s">
        <v>247</v>
      </c>
      <c r="B189" s="19" t="s">
        <v>248</v>
      </c>
      <c r="C189" s="20"/>
      <c r="D189" s="20">
        <f>+D190+D191+D192</f>
        <v>0</v>
      </c>
      <c r="E189" s="20">
        <f>+E190+E191+E192</f>
        <v>0</v>
      </c>
      <c r="F189" s="20">
        <f>+F190+F191+F192</f>
        <v>0</v>
      </c>
      <c r="H189" s="9">
        <f t="shared" si="22"/>
        <v>0</v>
      </c>
    </row>
    <row r="190" spans="1:8" x14ac:dyDescent="0.2">
      <c r="A190" s="28" t="s">
        <v>249</v>
      </c>
      <c r="B190" s="15" t="s">
        <v>250</v>
      </c>
      <c r="C190" s="16"/>
      <c r="D190" s="16">
        <v>0</v>
      </c>
      <c r="E190" s="16"/>
      <c r="F190" s="16">
        <f>+E190+D190+C190</f>
        <v>0</v>
      </c>
      <c r="H190" s="9">
        <f t="shared" si="22"/>
        <v>0</v>
      </c>
    </row>
    <row r="191" spans="1:8" x14ac:dyDescent="0.2">
      <c r="A191" s="28" t="s">
        <v>251</v>
      </c>
      <c r="B191" s="15" t="s">
        <v>252</v>
      </c>
      <c r="C191" s="16"/>
      <c r="D191" s="16"/>
      <c r="E191" s="16"/>
      <c r="F191" s="16">
        <f>+E191+D191+C191</f>
        <v>0</v>
      </c>
      <c r="H191" s="9">
        <f t="shared" si="22"/>
        <v>0</v>
      </c>
    </row>
    <row r="192" spans="1:8" x14ac:dyDescent="0.2">
      <c r="A192" s="28" t="s">
        <v>268</v>
      </c>
      <c r="B192" s="15" t="s">
        <v>269</v>
      </c>
      <c r="C192" s="16"/>
      <c r="D192" s="16">
        <v>0</v>
      </c>
      <c r="E192" s="16"/>
      <c r="F192" s="16">
        <f>+E192+D192+C192</f>
        <v>0</v>
      </c>
      <c r="H192" s="9">
        <f t="shared" si="22"/>
        <v>0</v>
      </c>
    </row>
    <row r="193" spans="1:8" x14ac:dyDescent="0.2">
      <c r="A193" s="28"/>
      <c r="B193" s="15"/>
      <c r="C193" s="16"/>
      <c r="D193" s="16"/>
      <c r="E193" s="16"/>
      <c r="F193" s="16"/>
      <c r="H193" s="9">
        <f t="shared" si="22"/>
        <v>0</v>
      </c>
    </row>
    <row r="194" spans="1:8" ht="16.5" x14ac:dyDescent="0.3">
      <c r="A194" s="18" t="s">
        <v>218</v>
      </c>
      <c r="B194" s="19" t="s">
        <v>219</v>
      </c>
      <c r="C194" s="20">
        <v>0</v>
      </c>
      <c r="D194" s="20">
        <f>+D195+D196</f>
        <v>0</v>
      </c>
      <c r="E194" s="20"/>
      <c r="F194" s="20">
        <f>+F196</f>
        <v>0</v>
      </c>
      <c r="H194" s="9">
        <f t="shared" si="22"/>
        <v>0</v>
      </c>
    </row>
    <row r="195" spans="1:8" x14ac:dyDescent="0.2">
      <c r="A195" s="28" t="s">
        <v>220</v>
      </c>
      <c r="B195" s="15" t="s">
        <v>221</v>
      </c>
      <c r="C195" s="16"/>
      <c r="D195" s="16"/>
      <c r="E195" s="16"/>
      <c r="F195" s="16"/>
      <c r="H195" s="9">
        <f t="shared" si="22"/>
        <v>0</v>
      </c>
    </row>
    <row r="196" spans="1:8" x14ac:dyDescent="0.2">
      <c r="A196" s="28" t="s">
        <v>270</v>
      </c>
      <c r="B196" s="15" t="s">
        <v>271</v>
      </c>
      <c r="C196" s="16"/>
      <c r="D196" s="16"/>
      <c r="E196" s="16"/>
      <c r="F196" s="16">
        <f>SUM(C196:E196)</f>
        <v>0</v>
      </c>
      <c r="H196" s="9">
        <f t="shared" si="22"/>
        <v>0</v>
      </c>
    </row>
    <row r="197" spans="1:8" x14ac:dyDescent="0.2">
      <c r="A197" s="28"/>
      <c r="B197" s="15"/>
      <c r="C197" s="16"/>
      <c r="D197" s="16"/>
      <c r="E197" s="16"/>
      <c r="F197" s="16"/>
      <c r="H197" s="9">
        <f t="shared" si="22"/>
        <v>0</v>
      </c>
    </row>
    <row r="198" spans="1:8" ht="16.5" x14ac:dyDescent="0.3">
      <c r="A198" s="18" t="s">
        <v>222</v>
      </c>
      <c r="B198" s="19" t="s">
        <v>253</v>
      </c>
      <c r="C198" s="20"/>
      <c r="D198" s="20">
        <f>SUM(D199:D203)</f>
        <v>45938.83</v>
      </c>
      <c r="E198" s="20">
        <f>+E199+E201+E202+E203+E204+E200</f>
        <v>101480</v>
      </c>
      <c r="F198" s="20">
        <f>SUM(C198:E198)</f>
        <v>147418.83000000002</v>
      </c>
      <c r="H198" s="9">
        <f t="shared" si="22"/>
        <v>147418.83000000002</v>
      </c>
    </row>
    <row r="199" spans="1:8" x14ac:dyDescent="0.2">
      <c r="A199" s="28" t="s">
        <v>254</v>
      </c>
      <c r="B199" s="15" t="s">
        <v>255</v>
      </c>
      <c r="C199" s="16"/>
      <c r="D199" s="16">
        <v>21240</v>
      </c>
      <c r="E199" s="16"/>
      <c r="F199" s="16">
        <f>+E199+D199+C199</f>
        <v>21240</v>
      </c>
      <c r="H199" s="9">
        <f t="shared" si="22"/>
        <v>21240</v>
      </c>
    </row>
    <row r="200" spans="1:8" x14ac:dyDescent="0.2">
      <c r="A200" s="28" t="s">
        <v>309</v>
      </c>
      <c r="B200" s="15" t="s">
        <v>310</v>
      </c>
      <c r="C200" s="16"/>
      <c r="D200" s="16"/>
      <c r="E200" s="16"/>
      <c r="F200" s="22">
        <f>SUM(C200:E200)</f>
        <v>0</v>
      </c>
      <c r="H200" s="9"/>
    </row>
    <row r="201" spans="1:8" x14ac:dyDescent="0.2">
      <c r="A201" s="28" t="s">
        <v>272</v>
      </c>
      <c r="B201" s="15" t="s">
        <v>273</v>
      </c>
      <c r="C201" s="16"/>
      <c r="D201" s="16">
        <v>15125.43</v>
      </c>
      <c r="E201" s="16"/>
      <c r="F201" s="16">
        <f>SUM(C201:E201)</f>
        <v>15125.43</v>
      </c>
      <c r="H201" s="9">
        <f t="shared" si="22"/>
        <v>15125.43</v>
      </c>
    </row>
    <row r="202" spans="1:8" x14ac:dyDescent="0.2">
      <c r="A202" s="28" t="s">
        <v>256</v>
      </c>
      <c r="B202" s="15" t="s">
        <v>257</v>
      </c>
      <c r="C202" s="16">
        <v>0</v>
      </c>
      <c r="D202" s="16"/>
      <c r="E202" s="16"/>
      <c r="F202" s="16">
        <f>+E202+D202+C202</f>
        <v>0</v>
      </c>
      <c r="H202" s="9">
        <f t="shared" si="22"/>
        <v>0</v>
      </c>
    </row>
    <row r="203" spans="1:8" x14ac:dyDescent="0.2">
      <c r="A203" s="28" t="s">
        <v>288</v>
      </c>
      <c r="B203" s="15" t="s">
        <v>289</v>
      </c>
      <c r="C203" s="16"/>
      <c r="D203" s="16">
        <v>9573.4</v>
      </c>
      <c r="E203" s="16"/>
      <c r="F203" s="16">
        <f>SUM(C203:E203)</f>
        <v>9573.4</v>
      </c>
      <c r="H203" s="9">
        <f t="shared" si="22"/>
        <v>9573.4</v>
      </c>
    </row>
    <row r="204" spans="1:8" x14ac:dyDescent="0.2">
      <c r="A204" s="28" t="s">
        <v>224</v>
      </c>
      <c r="B204" s="15" t="s">
        <v>324</v>
      </c>
      <c r="C204" s="16"/>
      <c r="D204" s="16"/>
      <c r="E204" s="16">
        <v>101480</v>
      </c>
      <c r="F204" s="16">
        <f>SUM(C204:E204)</f>
        <v>101480</v>
      </c>
      <c r="H204" s="9">
        <f t="shared" si="22"/>
        <v>101480</v>
      </c>
    </row>
    <row r="205" spans="1:8" ht="16.5" x14ac:dyDescent="0.3">
      <c r="A205" s="18" t="s">
        <v>290</v>
      </c>
      <c r="B205" s="19" t="s">
        <v>291</v>
      </c>
      <c r="C205" s="20"/>
      <c r="D205" s="20">
        <f>SUM(D206:D207)</f>
        <v>0</v>
      </c>
      <c r="E205" s="20">
        <f>+E206</f>
        <v>0</v>
      </c>
      <c r="F205" s="20">
        <f>+E205+D205+C205</f>
        <v>0</v>
      </c>
      <c r="H205" s="9"/>
    </row>
    <row r="206" spans="1:8" x14ac:dyDescent="0.2">
      <c r="A206" s="28" t="s">
        <v>292</v>
      </c>
      <c r="B206" s="15" t="s">
        <v>294</v>
      </c>
      <c r="C206" s="16"/>
      <c r="D206" s="16"/>
      <c r="E206" s="16"/>
      <c r="F206" s="16">
        <f>+E206+D206+C206</f>
        <v>0</v>
      </c>
      <c r="H206" s="9"/>
    </row>
    <row r="207" spans="1:8" x14ac:dyDescent="0.2">
      <c r="A207" s="28" t="s">
        <v>293</v>
      </c>
      <c r="B207" s="15" t="s">
        <v>295</v>
      </c>
      <c r="C207" s="16"/>
      <c r="D207" s="16">
        <v>0</v>
      </c>
      <c r="E207" s="16"/>
      <c r="F207" s="16">
        <f>SUM(C207:E207)</f>
        <v>0</v>
      </c>
      <c r="H207" s="9"/>
    </row>
    <row r="208" spans="1:8" ht="16.5" customHeight="1" x14ac:dyDescent="0.2">
      <c r="A208" s="23"/>
      <c r="B208" s="15"/>
      <c r="C208" s="16"/>
      <c r="D208" s="16"/>
      <c r="E208" s="16"/>
      <c r="F208" s="16"/>
      <c r="H208" s="9"/>
    </row>
    <row r="209" spans="1:8" ht="16.5" x14ac:dyDescent="0.3">
      <c r="A209" s="18" t="s">
        <v>226</v>
      </c>
      <c r="B209" s="19" t="s">
        <v>227</v>
      </c>
      <c r="C209" s="20"/>
      <c r="D209" s="20">
        <f>+D210+D211+D222</f>
        <v>0</v>
      </c>
      <c r="E209" s="20"/>
      <c r="F209" s="20">
        <f>+F222</f>
        <v>0</v>
      </c>
      <c r="H209" s="9">
        <f t="shared" si="22"/>
        <v>0</v>
      </c>
    </row>
    <row r="210" spans="1:8" x14ac:dyDescent="0.2">
      <c r="A210" s="28" t="s">
        <v>228</v>
      </c>
      <c r="B210" s="15" t="s">
        <v>43</v>
      </c>
      <c r="C210" s="16"/>
      <c r="D210" s="16"/>
      <c r="E210" s="16"/>
      <c r="F210" s="16"/>
      <c r="H210" s="9">
        <f t="shared" si="22"/>
        <v>0</v>
      </c>
    </row>
    <row r="211" spans="1:8" x14ac:dyDescent="0.2">
      <c r="A211" s="28" t="s">
        <v>274</v>
      </c>
      <c r="B211" s="15" t="s">
        <v>230</v>
      </c>
      <c r="C211" s="16"/>
      <c r="D211" s="16"/>
      <c r="E211" s="16"/>
      <c r="F211" s="16"/>
      <c r="H211" s="9">
        <f t="shared" si="22"/>
        <v>0</v>
      </c>
    </row>
    <row r="212" spans="1:8" ht="16.5" hidden="1" x14ac:dyDescent="0.3">
      <c r="A212" s="38"/>
      <c r="B212" s="39" t="s">
        <v>44</v>
      </c>
      <c r="C212" s="16"/>
      <c r="D212" s="16"/>
      <c r="E212" s="16"/>
      <c r="F212" s="16">
        <f t="shared" si="23"/>
        <v>0</v>
      </c>
      <c r="H212" s="9">
        <f t="shared" si="22"/>
        <v>0</v>
      </c>
    </row>
    <row r="213" spans="1:8" hidden="1" x14ac:dyDescent="0.2">
      <c r="A213" s="28" t="s">
        <v>220</v>
      </c>
      <c r="B213" s="15" t="s">
        <v>221</v>
      </c>
      <c r="C213" s="16"/>
      <c r="D213" s="16"/>
      <c r="E213" s="16"/>
      <c r="F213" s="16">
        <f t="shared" si="23"/>
        <v>0</v>
      </c>
      <c r="H213" s="9">
        <f t="shared" si="22"/>
        <v>0</v>
      </c>
    </row>
    <row r="214" spans="1:8" hidden="1" x14ac:dyDescent="0.2">
      <c r="A214" s="28"/>
      <c r="B214" s="15"/>
      <c r="C214" s="16"/>
      <c r="D214" s="16"/>
      <c r="E214" s="16"/>
      <c r="F214" s="16">
        <f t="shared" si="23"/>
        <v>0</v>
      </c>
      <c r="H214" s="9">
        <f t="shared" si="22"/>
        <v>0</v>
      </c>
    </row>
    <row r="215" spans="1:8" ht="16.5" hidden="1" x14ac:dyDescent="0.3">
      <c r="A215" s="40" t="s">
        <v>222</v>
      </c>
      <c r="B215" s="41" t="s">
        <v>223</v>
      </c>
      <c r="C215" s="16"/>
      <c r="D215" s="16"/>
      <c r="E215" s="16"/>
      <c r="F215" s="16">
        <f t="shared" si="23"/>
        <v>0</v>
      </c>
      <c r="H215" s="9">
        <f t="shared" si="22"/>
        <v>0</v>
      </c>
    </row>
    <row r="216" spans="1:8" hidden="1" x14ac:dyDescent="0.2">
      <c r="A216" s="28" t="s">
        <v>224</v>
      </c>
      <c r="B216" s="15" t="s">
        <v>225</v>
      </c>
      <c r="C216" s="16"/>
      <c r="D216" s="16"/>
      <c r="E216" s="16"/>
      <c r="F216" s="16">
        <f t="shared" si="23"/>
        <v>0</v>
      </c>
      <c r="H216" s="9">
        <f t="shared" si="22"/>
        <v>0</v>
      </c>
    </row>
    <row r="217" spans="1:8" hidden="1" x14ac:dyDescent="0.2">
      <c r="A217" s="23"/>
      <c r="B217" s="15"/>
      <c r="C217" s="16"/>
      <c r="D217" s="16"/>
      <c r="E217" s="16"/>
      <c r="F217" s="16">
        <f t="shared" si="23"/>
        <v>0</v>
      </c>
      <c r="H217" s="9">
        <f t="shared" si="22"/>
        <v>0</v>
      </c>
    </row>
    <row r="218" spans="1:8" ht="16.5" hidden="1" x14ac:dyDescent="0.3">
      <c r="A218" s="40" t="s">
        <v>226</v>
      </c>
      <c r="B218" s="41" t="s">
        <v>227</v>
      </c>
      <c r="C218" s="16"/>
      <c r="D218" s="16"/>
      <c r="E218" s="16"/>
      <c r="F218" s="16">
        <f t="shared" si="23"/>
        <v>0</v>
      </c>
      <c r="H218" s="9">
        <f t="shared" si="22"/>
        <v>0</v>
      </c>
    </row>
    <row r="219" spans="1:8" hidden="1" x14ac:dyDescent="0.2">
      <c r="A219" s="28" t="s">
        <v>228</v>
      </c>
      <c r="B219" s="15" t="s">
        <v>43</v>
      </c>
      <c r="C219" s="16"/>
      <c r="D219" s="16"/>
      <c r="E219" s="16"/>
      <c r="F219" s="16">
        <f t="shared" si="23"/>
        <v>0</v>
      </c>
      <c r="H219" s="9">
        <f t="shared" si="22"/>
        <v>0</v>
      </c>
    </row>
    <row r="220" spans="1:8" hidden="1" x14ac:dyDescent="0.2">
      <c r="A220" s="28" t="s">
        <v>229</v>
      </c>
      <c r="B220" s="15" t="s">
        <v>230</v>
      </c>
      <c r="C220" s="16"/>
      <c r="D220" s="16"/>
      <c r="E220" s="16"/>
      <c r="F220" s="16">
        <f t="shared" si="23"/>
        <v>0</v>
      </c>
      <c r="H220" s="9">
        <f t="shared" si="22"/>
        <v>0</v>
      </c>
    </row>
    <row r="221" spans="1:8" hidden="1" x14ac:dyDescent="0.2">
      <c r="A221" s="28"/>
      <c r="B221" s="15"/>
      <c r="C221" s="16"/>
      <c r="D221" s="16"/>
      <c r="E221" s="16"/>
      <c r="F221" s="16">
        <f t="shared" si="23"/>
        <v>0</v>
      </c>
      <c r="H221" s="9">
        <f t="shared" si="22"/>
        <v>0</v>
      </c>
    </row>
    <row r="222" spans="1:8" x14ac:dyDescent="0.2">
      <c r="A222" s="42" t="s">
        <v>275</v>
      </c>
      <c r="B222" s="33" t="s">
        <v>276</v>
      </c>
      <c r="C222" s="34">
        <v>0</v>
      </c>
      <c r="D222" s="34">
        <v>0</v>
      </c>
      <c r="E222" s="34"/>
      <c r="F222" s="34">
        <f>SUM(C222:E222)</f>
        <v>0</v>
      </c>
      <c r="H222" s="9">
        <f t="shared" si="22"/>
        <v>0</v>
      </c>
    </row>
    <row r="223" spans="1:8" x14ac:dyDescent="0.2">
      <c r="A223" s="42"/>
      <c r="B223" s="33"/>
      <c r="C223" s="34"/>
      <c r="D223" s="34"/>
      <c r="E223" s="34"/>
      <c r="F223" s="34"/>
      <c r="H223" s="9"/>
    </row>
    <row r="224" spans="1:8" ht="16.5" x14ac:dyDescent="0.3">
      <c r="A224" s="18" t="s">
        <v>307</v>
      </c>
      <c r="B224" s="19" t="s">
        <v>291</v>
      </c>
      <c r="C224" s="43"/>
      <c r="D224" s="43"/>
      <c r="E224" s="44">
        <f>+E225+E226</f>
        <v>1629060.76</v>
      </c>
      <c r="F224" s="20">
        <f>SUM(C224:E224)</f>
        <v>1629060.76</v>
      </c>
      <c r="H224" s="9"/>
    </row>
    <row r="225" spans="1:8" x14ac:dyDescent="0.2">
      <c r="A225" s="42" t="s">
        <v>318</v>
      </c>
      <c r="B225" s="15" t="s">
        <v>344</v>
      </c>
      <c r="C225" s="34"/>
      <c r="D225" s="34"/>
      <c r="E225" s="34">
        <v>1629060.76</v>
      </c>
      <c r="F225" s="16">
        <f>SUM(C225:E225)</f>
        <v>1629060.76</v>
      </c>
      <c r="H225" s="9"/>
    </row>
    <row r="226" spans="1:8" ht="13.5" thickBot="1" x14ac:dyDescent="0.25">
      <c r="A226" s="24"/>
      <c r="B226" s="25"/>
      <c r="C226" s="26"/>
      <c r="D226" s="26"/>
      <c r="E226" s="26"/>
      <c r="F226" s="26">
        <f t="shared" si="23"/>
        <v>0</v>
      </c>
      <c r="H226" s="9">
        <f t="shared" si="22"/>
        <v>0</v>
      </c>
    </row>
    <row r="227" spans="1:8" ht="18.75" thickBot="1" x14ac:dyDescent="0.3">
      <c r="A227" s="45"/>
      <c r="B227" s="46" t="s">
        <v>44</v>
      </c>
      <c r="C227" s="47">
        <f>C180+C172+C108+C42+C9</f>
        <v>52304860.373000003</v>
      </c>
      <c r="D227" s="47">
        <f>D180+D172+D108+D42+D9</f>
        <v>80672315.469999999</v>
      </c>
      <c r="E227" s="47">
        <f>E180+E172+E108+E42+E9</f>
        <v>17714712</v>
      </c>
      <c r="F227" s="47">
        <f>+E227+D227+C227</f>
        <v>150691887.84299999</v>
      </c>
      <c r="H227" s="9">
        <f t="shared" si="22"/>
        <v>150691887.84299999</v>
      </c>
    </row>
    <row r="228" spans="1:8" ht="13.5" thickTop="1" x14ac:dyDescent="0.2">
      <c r="A228" s="48"/>
      <c r="B228" s="49"/>
      <c r="C228" s="50"/>
      <c r="D228" s="50"/>
      <c r="E228" s="50"/>
      <c r="F228" s="50"/>
      <c r="H228" s="9">
        <f t="shared" si="22"/>
        <v>0</v>
      </c>
    </row>
    <row r="229" spans="1:8" hidden="1" x14ac:dyDescent="0.2"/>
    <row r="230" spans="1:8" hidden="1" x14ac:dyDescent="0.2">
      <c r="H230" s="9">
        <f>SUM(C227:E227)</f>
        <v>150691887.84299999</v>
      </c>
    </row>
    <row r="231" spans="1:8" hidden="1" x14ac:dyDescent="0.2">
      <c r="F231" s="9"/>
    </row>
    <row r="232" spans="1:8" hidden="1" x14ac:dyDescent="0.2"/>
    <row r="233" spans="1:8" hidden="1" x14ac:dyDescent="0.2"/>
    <row r="234" spans="1:8" hidden="1" x14ac:dyDescent="0.2"/>
    <row r="235" spans="1:8" hidden="1" x14ac:dyDescent="0.2"/>
    <row r="236" spans="1:8" hidden="1" x14ac:dyDescent="0.2">
      <c r="A236" s="1" t="s">
        <v>239</v>
      </c>
      <c r="C236" s="51">
        <f>+C209+C198+C194+C189+C181+C176+C162+C153+C138+C131+C128+C121+C115+C109+C101+C88+C75+C70+C63+C58+C55+C51+C43+C37+C26+C22+C19+C13+C10</f>
        <v>52304860.372999996</v>
      </c>
      <c r="D236" s="51">
        <f>+D180+D172+D108+D42+D9</f>
        <v>80672315.469999999</v>
      </c>
      <c r="E236" s="51">
        <f>+E209+E198+E194+E189+E181+E176+E162+E153+E138+E131+E128+E121+E115+E109+E101+E88+E75+E70+E63+E58+E55+E51+E43+E37+E26+E22+E19+E13+E10</f>
        <v>16083651.240000002</v>
      </c>
      <c r="F236" s="51">
        <f>+E236+D236+C236</f>
        <v>149060827.083</v>
      </c>
      <c r="H236" s="9">
        <f>+H227</f>
        <v>150691887.84299999</v>
      </c>
    </row>
    <row r="237" spans="1:8" hidden="1" x14ac:dyDescent="0.2"/>
    <row r="238" spans="1:8" hidden="1" x14ac:dyDescent="0.2">
      <c r="F238" s="9"/>
    </row>
    <row r="239" spans="1:8" hidden="1" x14ac:dyDescent="0.2"/>
    <row r="240" spans="1:8" x14ac:dyDescent="0.2">
      <c r="A240" s="52"/>
      <c r="C240" s="53"/>
      <c r="D240" s="53"/>
      <c r="E240" s="53">
        <v>0</v>
      </c>
      <c r="F240" s="53"/>
      <c r="G240" s="53"/>
      <c r="H240" s="53">
        <f t="shared" ref="H240" si="27">+H227-H236</f>
        <v>0</v>
      </c>
    </row>
    <row r="241" spans="3:6" x14ac:dyDescent="0.2">
      <c r="C241" s="53"/>
      <c r="F241" s="53"/>
    </row>
  </sheetData>
  <mergeCells count="8">
    <mergeCell ref="A7:A8"/>
    <mergeCell ref="B7:B8"/>
    <mergeCell ref="A1:F1"/>
    <mergeCell ref="A2:F2"/>
    <mergeCell ref="A3:F3"/>
    <mergeCell ref="A4:F4"/>
    <mergeCell ref="A5:F5"/>
    <mergeCell ref="A6:F6"/>
  </mergeCells>
  <printOptions horizontalCentered="1"/>
  <pageMargins left="0" right="0" top="0.51181102362204722" bottom="0" header="0" footer="0"/>
  <pageSetup scale="63" orientation="portrait" r:id="rId1"/>
  <headerFooter alignWithMargins="0"/>
  <rowBreaks count="3" manualBreakCount="3">
    <brk id="69" max="5" man="1"/>
    <brk id="136" max="5" man="1"/>
    <brk id="22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MARZO-2016</vt:lpstr>
      <vt:lpstr>'Consolidado MARZO-2016'!Área_de_impresión</vt:lpstr>
      <vt:lpstr>'Consolidado MARZO-2016'!Títulos_a_imprimir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2016-04-06T13:37:11Z</cp:lastPrinted>
  <dcterms:created xsi:type="dcterms:W3CDTF">2013-08-07T15:42:38Z</dcterms:created>
  <dcterms:modified xsi:type="dcterms:W3CDTF">2019-03-29T14:22:32Z</dcterms:modified>
</cp:coreProperties>
</file>