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60" windowWidth="15360" windowHeight="5295"/>
  </bookViews>
  <sheets>
    <sheet name="DICIEMBRE-2016" sheetId="5" r:id="rId1"/>
  </sheets>
  <definedNames>
    <definedName name="_xlnm.Print_Area" localSheetId="0">'DICIEMBRE-2016'!$A$1:$F$227</definedName>
    <definedName name="_xlnm.Print_Titles" localSheetId="0">'DICIEMBRE-2016'!$1:$8</definedName>
  </definedNames>
  <calcPr calcId="145621"/>
</workbook>
</file>

<file path=xl/calcChain.xml><?xml version="1.0" encoding="utf-8"?>
<calcChain xmlns="http://schemas.openxmlformats.org/spreadsheetml/2006/main">
  <c r="C10" i="5" l="1"/>
  <c r="C161" i="5" l="1"/>
  <c r="D172" i="5" l="1"/>
  <c r="H173" i="5"/>
  <c r="F173" i="5"/>
  <c r="H159" i="5"/>
  <c r="D101" i="5"/>
  <c r="F11" i="5"/>
  <c r="E28" i="5" l="1"/>
  <c r="E15" i="5" l="1"/>
  <c r="E177" i="5"/>
  <c r="E182" i="5"/>
  <c r="E47" i="5"/>
  <c r="E55" i="5"/>
  <c r="E167" i="5"/>
  <c r="E163" i="5" l="1"/>
  <c r="E93" i="5"/>
  <c r="E77" i="5"/>
  <c r="E155" i="5"/>
  <c r="E110" i="5"/>
  <c r="E147" i="5"/>
  <c r="E52" i="5"/>
  <c r="E82" i="5"/>
  <c r="E48" i="5"/>
  <c r="E58" i="5"/>
  <c r="E60" i="5"/>
  <c r="E45" i="5"/>
  <c r="E184" i="5"/>
  <c r="E190" i="5"/>
  <c r="E65" i="5" l="1"/>
  <c r="E46" i="5" l="1"/>
  <c r="E20" i="5" l="1"/>
  <c r="E67" i="5" l="1"/>
  <c r="E99" i="5"/>
  <c r="E181" i="5" l="1"/>
  <c r="E161" i="5"/>
  <c r="E115" i="5"/>
  <c r="E109" i="5"/>
  <c r="E74" i="5"/>
  <c r="E62" i="5"/>
  <c r="E54" i="5"/>
  <c r="E50" i="5"/>
  <c r="E42" i="5"/>
  <c r="E36" i="5"/>
  <c r="E22" i="5"/>
  <c r="E13" i="5"/>
  <c r="E10" i="5"/>
  <c r="D209" i="5" l="1"/>
  <c r="F96" i="5" l="1"/>
  <c r="F93" i="5"/>
  <c r="E86" i="5"/>
  <c r="E224" i="5" l="1"/>
  <c r="E57" i="5"/>
  <c r="E131" i="5"/>
  <c r="E138" i="5"/>
  <c r="E153" i="5"/>
  <c r="E176" i="5"/>
  <c r="F83" i="5" l="1"/>
  <c r="F65" i="5"/>
  <c r="E121" i="5" l="1"/>
  <c r="F76" i="5" l="1"/>
  <c r="F56" i="5" l="1"/>
  <c r="E172" i="5" l="1"/>
  <c r="E171" i="5" s="1"/>
  <c r="F80" i="5" l="1"/>
  <c r="E101" i="5" l="1"/>
  <c r="F79" i="5" l="1"/>
  <c r="F91" i="5"/>
  <c r="F147" i="5"/>
  <c r="E198" i="5"/>
  <c r="F200" i="5" l="1"/>
  <c r="F204" i="5" l="1"/>
  <c r="F14" i="5" l="1"/>
  <c r="F18" i="5"/>
  <c r="F225" i="5" l="1"/>
  <c r="F105" i="5"/>
  <c r="F78" i="5"/>
  <c r="F77" i="5"/>
  <c r="F99" i="5"/>
  <c r="G101" i="5"/>
  <c r="F224" i="5" l="1"/>
  <c r="F97" i="5"/>
  <c r="H97" i="5"/>
  <c r="E189" i="5" l="1"/>
  <c r="H210" i="5" l="1"/>
  <c r="H211" i="5"/>
  <c r="F212" i="5"/>
  <c r="H212" i="5"/>
  <c r="F213" i="5"/>
  <c r="H213" i="5"/>
  <c r="F214" i="5"/>
  <c r="H214" i="5"/>
  <c r="F215" i="5"/>
  <c r="H215" i="5"/>
  <c r="F216" i="5"/>
  <c r="H216" i="5"/>
  <c r="F217" i="5"/>
  <c r="H217" i="5"/>
  <c r="F218" i="5"/>
  <c r="H218" i="5"/>
  <c r="F219" i="5"/>
  <c r="H219" i="5"/>
  <c r="F220" i="5"/>
  <c r="H220" i="5"/>
  <c r="F221" i="5"/>
  <c r="H221" i="5"/>
  <c r="F222" i="5"/>
  <c r="F209" i="5" s="1"/>
  <c r="H222" i="5"/>
  <c r="F226" i="5"/>
  <c r="H226" i="5"/>
  <c r="H228" i="5"/>
  <c r="F207" i="5" l="1"/>
  <c r="F206" i="5"/>
  <c r="E205" i="5"/>
  <c r="E180" i="5" s="1"/>
  <c r="D205" i="5"/>
  <c r="H204" i="5"/>
  <c r="H203" i="5"/>
  <c r="F203" i="5"/>
  <c r="H202" i="5"/>
  <c r="F202" i="5"/>
  <c r="H201" i="5"/>
  <c r="F201" i="5"/>
  <c r="H199" i="5"/>
  <c r="F199" i="5"/>
  <c r="D198" i="5"/>
  <c r="H197" i="5"/>
  <c r="H196" i="5"/>
  <c r="F196" i="5"/>
  <c r="F194" i="5" s="1"/>
  <c r="H195" i="5"/>
  <c r="D194" i="5"/>
  <c r="H193" i="5"/>
  <c r="H192" i="5"/>
  <c r="F192" i="5"/>
  <c r="H191" i="5"/>
  <c r="F191" i="5"/>
  <c r="H190" i="5"/>
  <c r="F190" i="5"/>
  <c r="D189" i="5"/>
  <c r="H189" i="5" s="1"/>
  <c r="H188" i="5"/>
  <c r="H187" i="5"/>
  <c r="F187" i="5"/>
  <c r="H186" i="5"/>
  <c r="F186" i="5"/>
  <c r="H184" i="5"/>
  <c r="F184" i="5"/>
  <c r="H183" i="5"/>
  <c r="F183" i="5"/>
  <c r="H182" i="5"/>
  <c r="F182" i="5"/>
  <c r="D181" i="5"/>
  <c r="C181" i="5"/>
  <c r="H179" i="5"/>
  <c r="F179" i="5"/>
  <c r="H178" i="5"/>
  <c r="F178" i="5"/>
  <c r="H177" i="5"/>
  <c r="F177" i="5"/>
  <c r="D176" i="5"/>
  <c r="D171" i="5" s="1"/>
  <c r="C176" i="5"/>
  <c r="H175" i="5"/>
  <c r="F175" i="5"/>
  <c r="F174" i="5"/>
  <c r="C172" i="5"/>
  <c r="C171" i="5"/>
  <c r="H170" i="5"/>
  <c r="F170" i="5"/>
  <c r="H169" i="5"/>
  <c r="F169" i="5"/>
  <c r="H168" i="5"/>
  <c r="F168" i="5"/>
  <c r="H167" i="5"/>
  <c r="F167" i="5"/>
  <c r="H166" i="5"/>
  <c r="F166" i="5"/>
  <c r="H165" i="5"/>
  <c r="F165" i="5"/>
  <c r="H164" i="5"/>
  <c r="F164" i="5"/>
  <c r="H163" i="5"/>
  <c r="F163" i="5"/>
  <c r="H162" i="5"/>
  <c r="F162" i="5"/>
  <c r="D161" i="5"/>
  <c r="H160" i="5"/>
  <c r="F160" i="5"/>
  <c r="F159" i="5"/>
  <c r="H158" i="5"/>
  <c r="F158" i="5"/>
  <c r="H157" i="5"/>
  <c r="F157" i="5"/>
  <c r="H154" i="5"/>
  <c r="F154" i="5"/>
  <c r="D153" i="5"/>
  <c r="C153" i="5"/>
  <c r="H152" i="5"/>
  <c r="F152" i="5"/>
  <c r="H151" i="5"/>
  <c r="F151" i="5"/>
  <c r="H150" i="5"/>
  <c r="F150" i="5"/>
  <c r="H149" i="5"/>
  <c r="F149" i="5"/>
  <c r="H148" i="5"/>
  <c r="F148" i="5"/>
  <c r="H145" i="5"/>
  <c r="F145" i="5"/>
  <c r="H144" i="5"/>
  <c r="F144" i="5"/>
  <c r="H143" i="5"/>
  <c r="F143" i="5"/>
  <c r="H142" i="5"/>
  <c r="F142" i="5"/>
  <c r="H141" i="5"/>
  <c r="F141" i="5"/>
  <c r="H140" i="5"/>
  <c r="F140" i="5"/>
  <c r="H139" i="5"/>
  <c r="F139" i="5"/>
  <c r="D138" i="5"/>
  <c r="C138" i="5"/>
  <c r="H137" i="5"/>
  <c r="F137" i="5"/>
  <c r="H136" i="5"/>
  <c r="F136" i="5"/>
  <c r="H135" i="5"/>
  <c r="F135" i="5"/>
  <c r="H134" i="5"/>
  <c r="F134" i="5"/>
  <c r="H133" i="5"/>
  <c r="F133" i="5"/>
  <c r="H132" i="5"/>
  <c r="F132" i="5"/>
  <c r="D131" i="5"/>
  <c r="C131" i="5"/>
  <c r="H130" i="5"/>
  <c r="F130" i="5"/>
  <c r="H129" i="5"/>
  <c r="F129" i="5"/>
  <c r="E128" i="5"/>
  <c r="E108" i="5" s="1"/>
  <c r="D128" i="5"/>
  <c r="C128" i="5"/>
  <c r="H127" i="5"/>
  <c r="F127" i="5"/>
  <c r="H126" i="5"/>
  <c r="F126" i="5"/>
  <c r="H125" i="5"/>
  <c r="F125" i="5"/>
  <c r="H124" i="5"/>
  <c r="F124" i="5"/>
  <c r="H123" i="5"/>
  <c r="F123" i="5"/>
  <c r="H122" i="5"/>
  <c r="D121" i="5"/>
  <c r="C121" i="5"/>
  <c r="H120" i="5"/>
  <c r="F120" i="5"/>
  <c r="H119" i="5"/>
  <c r="F119" i="5"/>
  <c r="H118" i="5"/>
  <c r="F118" i="5"/>
  <c r="H117" i="5"/>
  <c r="F117" i="5"/>
  <c r="H116" i="5"/>
  <c r="F116" i="5"/>
  <c r="D115" i="5"/>
  <c r="C115" i="5"/>
  <c r="H114" i="5"/>
  <c r="F114" i="5"/>
  <c r="H113" i="5"/>
  <c r="H112" i="5"/>
  <c r="F112" i="5"/>
  <c r="H111" i="5"/>
  <c r="F111" i="5"/>
  <c r="H110" i="5"/>
  <c r="F110" i="5"/>
  <c r="D109" i="5"/>
  <c r="C109" i="5"/>
  <c r="C108" i="5" s="1"/>
  <c r="H107" i="5"/>
  <c r="F107" i="5"/>
  <c r="H104" i="5"/>
  <c r="F104" i="5"/>
  <c r="H103" i="5"/>
  <c r="F103" i="5"/>
  <c r="H102" i="5"/>
  <c r="H101" i="5" s="1"/>
  <c r="F102" i="5"/>
  <c r="F101" i="5" s="1"/>
  <c r="H95" i="5"/>
  <c r="F95" i="5"/>
  <c r="H94" i="5"/>
  <c r="F94" i="5"/>
  <c r="H93" i="5"/>
  <c r="H92" i="5"/>
  <c r="F92" i="5"/>
  <c r="H90" i="5"/>
  <c r="F90" i="5"/>
  <c r="H89" i="5"/>
  <c r="F89" i="5"/>
  <c r="H87" i="5"/>
  <c r="F87" i="5"/>
  <c r="D86" i="5"/>
  <c r="C86" i="5"/>
  <c r="H84" i="5"/>
  <c r="H81" i="5"/>
  <c r="F81" i="5"/>
  <c r="H75" i="5"/>
  <c r="D74" i="5"/>
  <c r="C74" i="5"/>
  <c r="H73" i="5"/>
  <c r="F73" i="5"/>
  <c r="H72" i="5"/>
  <c r="F72" i="5"/>
  <c r="H71" i="5"/>
  <c r="F71" i="5"/>
  <c r="H70" i="5"/>
  <c r="F70" i="5"/>
  <c r="E69" i="5"/>
  <c r="D69" i="5"/>
  <c r="C69" i="5"/>
  <c r="H68" i="5"/>
  <c r="F68" i="5"/>
  <c r="H67" i="5"/>
  <c r="F67" i="5"/>
  <c r="H66" i="5"/>
  <c r="F66" i="5"/>
  <c r="H64" i="5"/>
  <c r="F64" i="5"/>
  <c r="H63" i="5"/>
  <c r="F63" i="5"/>
  <c r="D62" i="5"/>
  <c r="C62" i="5"/>
  <c r="H61" i="5"/>
  <c r="H59" i="5"/>
  <c r="F59" i="5"/>
  <c r="F58" i="5"/>
  <c r="H58" i="5"/>
  <c r="D57" i="5"/>
  <c r="C57" i="5"/>
  <c r="H56" i="5"/>
  <c r="F55" i="5"/>
  <c r="D54" i="5"/>
  <c r="C54" i="5"/>
  <c r="H53" i="5"/>
  <c r="F53" i="5"/>
  <c r="F52" i="5"/>
  <c r="H52" i="5"/>
  <c r="H51" i="5"/>
  <c r="F51" i="5"/>
  <c r="D50" i="5"/>
  <c r="C50" i="5"/>
  <c r="H49" i="5"/>
  <c r="H48" i="5"/>
  <c r="F48" i="5"/>
  <c r="H47" i="5"/>
  <c r="F47" i="5"/>
  <c r="F46" i="5"/>
  <c r="H46" i="5"/>
  <c r="H44" i="5"/>
  <c r="F44" i="5"/>
  <c r="H43" i="5"/>
  <c r="F43" i="5"/>
  <c r="D42" i="5"/>
  <c r="C42" i="5"/>
  <c r="H40" i="5"/>
  <c r="F40" i="5"/>
  <c r="H39" i="5"/>
  <c r="F39" i="5"/>
  <c r="H38" i="5"/>
  <c r="F38" i="5"/>
  <c r="H37" i="5"/>
  <c r="F37" i="5"/>
  <c r="D36" i="5"/>
  <c r="C36" i="5"/>
  <c r="F34" i="5"/>
  <c r="E33" i="5"/>
  <c r="D33" i="5"/>
  <c r="C33" i="5"/>
  <c r="H32" i="5"/>
  <c r="F32" i="5"/>
  <c r="H31" i="5"/>
  <c r="F31" i="5"/>
  <c r="H30" i="5"/>
  <c r="F30" i="5"/>
  <c r="H29" i="5"/>
  <c r="F29" i="5"/>
  <c r="H28" i="5"/>
  <c r="F28" i="5"/>
  <c r="H27" i="5"/>
  <c r="F27" i="5"/>
  <c r="E26" i="5"/>
  <c r="D26" i="5"/>
  <c r="C26" i="5"/>
  <c r="H25" i="5"/>
  <c r="H24" i="5"/>
  <c r="F24" i="5"/>
  <c r="H23" i="5"/>
  <c r="F23" i="5"/>
  <c r="D22" i="5"/>
  <c r="C22" i="5"/>
  <c r="H21" i="5"/>
  <c r="F21" i="5"/>
  <c r="H20" i="5"/>
  <c r="F20" i="5"/>
  <c r="F19" i="5" s="1"/>
  <c r="E19" i="5"/>
  <c r="D19" i="5"/>
  <c r="C19" i="5"/>
  <c r="H17" i="5"/>
  <c r="F17" i="5"/>
  <c r="H16" i="5"/>
  <c r="F16" i="5"/>
  <c r="F15" i="5"/>
  <c r="H15" i="5"/>
  <c r="D13" i="5"/>
  <c r="C13" i="5"/>
  <c r="H12" i="5"/>
  <c r="F12" i="5"/>
  <c r="H11" i="5"/>
  <c r="D10" i="5"/>
  <c r="C9" i="5" l="1"/>
  <c r="F22" i="5"/>
  <c r="F69" i="5"/>
  <c r="F172" i="5"/>
  <c r="H22" i="5"/>
  <c r="D108" i="5"/>
  <c r="E9" i="5"/>
  <c r="D41" i="5"/>
  <c r="D9" i="5"/>
  <c r="F131" i="5"/>
  <c r="F36" i="5"/>
  <c r="H86" i="5"/>
  <c r="F138" i="5"/>
  <c r="H198" i="5"/>
  <c r="F198" i="5"/>
  <c r="F161" i="5"/>
  <c r="C236" i="5"/>
  <c r="F205" i="5"/>
  <c r="H19" i="5"/>
  <c r="F33" i="5"/>
  <c r="F54" i="5"/>
  <c r="H69" i="5"/>
  <c r="F115" i="5"/>
  <c r="F128" i="5"/>
  <c r="H172" i="5"/>
  <c r="F10" i="5"/>
  <c r="F109" i="5"/>
  <c r="F121" i="5"/>
  <c r="F189" i="5"/>
  <c r="F62" i="5"/>
  <c r="F171" i="5"/>
  <c r="F176" i="5"/>
  <c r="F86" i="5"/>
  <c r="F13" i="5"/>
  <c r="F26" i="5"/>
  <c r="F50" i="5"/>
  <c r="C41" i="5"/>
  <c r="F60" i="5"/>
  <c r="H10" i="5"/>
  <c r="H13" i="5"/>
  <c r="H26" i="5"/>
  <c r="H36" i="5"/>
  <c r="H50" i="5"/>
  <c r="H54" i="5"/>
  <c r="H55" i="5"/>
  <c r="H60" i="5"/>
  <c r="H62" i="5"/>
  <c r="F155" i="5"/>
  <c r="F181" i="5"/>
  <c r="H109" i="5"/>
  <c r="H115" i="5"/>
  <c r="H121" i="5"/>
  <c r="H128" i="5"/>
  <c r="H131" i="5"/>
  <c r="H138" i="5"/>
  <c r="H155" i="5"/>
  <c r="H161" i="5"/>
  <c r="H171" i="5"/>
  <c r="H176" i="5"/>
  <c r="C180" i="5"/>
  <c r="H181" i="5"/>
  <c r="H194" i="5"/>
  <c r="C227" i="5" l="1"/>
  <c r="F153" i="5"/>
  <c r="H57" i="5"/>
  <c r="F57" i="5"/>
  <c r="H153" i="5"/>
  <c r="H9" i="5"/>
  <c r="F9" i="5"/>
  <c r="F108" i="5" l="1"/>
  <c r="H108" i="5"/>
  <c r="H45" i="5" l="1"/>
  <c r="F45" i="5"/>
  <c r="H42" i="5"/>
  <c r="F42" i="5" l="1"/>
  <c r="H209" i="5" l="1"/>
  <c r="D180" i="5"/>
  <c r="F180" i="5" s="1"/>
  <c r="D227" i="5" l="1"/>
  <c r="H180" i="5"/>
  <c r="D236" i="5"/>
  <c r="F82" i="5"/>
  <c r="H74" i="5"/>
  <c r="E41" i="5" l="1"/>
  <c r="E227" i="5" s="1"/>
  <c r="E236" i="5"/>
  <c r="F236" i="5" s="1"/>
  <c r="F74" i="5"/>
  <c r="F41" i="5" l="1"/>
  <c r="H41" i="5"/>
  <c r="H227" i="5" l="1"/>
  <c r="H230" i="5"/>
  <c r="F227" i="5"/>
  <c r="H236" i="5" l="1"/>
  <c r="H240" i="5" s="1"/>
</calcChain>
</file>

<file path=xl/sharedStrings.xml><?xml version="1.0" encoding="utf-8"?>
<sst xmlns="http://schemas.openxmlformats.org/spreadsheetml/2006/main" count="380" uniqueCount="372">
  <si>
    <t xml:space="preserve">Descripción </t>
  </si>
  <si>
    <t>Servicios  Personales</t>
  </si>
  <si>
    <t>Sueldos Fijos</t>
  </si>
  <si>
    <t>Contribuciones al Seguro de Pensiones</t>
  </si>
  <si>
    <t xml:space="preserve">Contribuciones al Seguro de Riesgo Laboral </t>
  </si>
  <si>
    <t xml:space="preserve">Servicios no Personales </t>
  </si>
  <si>
    <t>Publicidad, Impresión y Encuadernación</t>
  </si>
  <si>
    <t>Impresión y Encuadernación</t>
  </si>
  <si>
    <t xml:space="preserve">Viaticos </t>
  </si>
  <si>
    <t>Viaticos dentro del pais</t>
  </si>
  <si>
    <t>Transporte y Almacenaje</t>
  </si>
  <si>
    <t>Fletes</t>
  </si>
  <si>
    <t>Peaje</t>
  </si>
  <si>
    <t>Otros Alquileres</t>
  </si>
  <si>
    <t xml:space="preserve">Seguros </t>
  </si>
  <si>
    <t>Seguros de Personas</t>
  </si>
  <si>
    <t>Otros Servicios no Personales</t>
  </si>
  <si>
    <t xml:space="preserve">Gastos Judiciales </t>
  </si>
  <si>
    <t>Servicios Técnicos y Profesionales</t>
  </si>
  <si>
    <t xml:space="preserve">Materiales y Suministros </t>
  </si>
  <si>
    <t xml:space="preserve">Alimentos y Productos Agroforestales </t>
  </si>
  <si>
    <t>Alimentos y Bebidas para Personas</t>
  </si>
  <si>
    <t xml:space="preserve">Alimentos para animales </t>
  </si>
  <si>
    <t>Productos Agroforestales y Pecuarios</t>
  </si>
  <si>
    <t xml:space="preserve">Textiles y Vestuarios </t>
  </si>
  <si>
    <t>Hilados y Telas</t>
  </si>
  <si>
    <t xml:space="preserve">Acabados Textiles </t>
  </si>
  <si>
    <t xml:space="preserve">Prendas de Vestir </t>
  </si>
  <si>
    <t xml:space="preserve">Productos de Papel, Cartón de Impresos </t>
  </si>
  <si>
    <t xml:space="preserve">Papel de Escritorio </t>
  </si>
  <si>
    <t>Productos de Papel y Cartón</t>
  </si>
  <si>
    <t>Productos de Artes Graficas</t>
  </si>
  <si>
    <t>Libros,  Revistas y Periodicos</t>
  </si>
  <si>
    <t>Texto de Enseñanza</t>
  </si>
  <si>
    <t>Productos de Cuero, Caucho y Plasticos</t>
  </si>
  <si>
    <t xml:space="preserve">Cueros y Pieles </t>
  </si>
  <si>
    <t xml:space="preserve">Articulos de Cuero </t>
  </si>
  <si>
    <t>Llantas y Neumaticos</t>
  </si>
  <si>
    <t>Articulos de Caucho</t>
  </si>
  <si>
    <t>Articulos de Plástico</t>
  </si>
  <si>
    <t xml:space="preserve">Productos de Minerales Metalicos y No Metalicos </t>
  </si>
  <si>
    <t xml:space="preserve">Productos Electricos y Afines </t>
  </si>
  <si>
    <t>Maquinaria y Equipo</t>
  </si>
  <si>
    <t>Programas de Computación</t>
  </si>
  <si>
    <t xml:space="preserve">Total General </t>
  </si>
  <si>
    <t xml:space="preserve">VICEPRESIDENCIA DE LA REPUBLICA DOMINICANA </t>
  </si>
  <si>
    <t xml:space="preserve">GABINETE DE COORDINACION DE LA POLITICA SOCIAL </t>
  </si>
  <si>
    <t xml:space="preserve">Objeto/Cta/Sub-Cuenta </t>
  </si>
  <si>
    <t>2.1.1.1</t>
  </si>
  <si>
    <t xml:space="preserve">Remuneracion al personal fijo </t>
  </si>
  <si>
    <t>2.1.1.2</t>
  </si>
  <si>
    <t xml:space="preserve">Remuneraciones al personal con caracter transitorio </t>
  </si>
  <si>
    <t xml:space="preserve">Sueldos  al personal contratado  y/o igualado </t>
  </si>
  <si>
    <t xml:space="preserve">Suplencias </t>
  </si>
  <si>
    <t>Sueldos al personal por servicios especiales</t>
  </si>
  <si>
    <t>2.1.1.4</t>
  </si>
  <si>
    <t>Sueldo Annual Nº 13</t>
  </si>
  <si>
    <t>2.1.1.4.01</t>
  </si>
  <si>
    <t xml:space="preserve">Regalía Pascual </t>
  </si>
  <si>
    <t>2.1.1.5</t>
  </si>
  <si>
    <t>Prestaciones Economicas</t>
  </si>
  <si>
    <t>2.1.1.2.01</t>
  </si>
  <si>
    <t>2.1.1.2.03</t>
  </si>
  <si>
    <t>2.1.1.2.04</t>
  </si>
  <si>
    <t>2.1.1.1.01</t>
  </si>
  <si>
    <t>2.1.1.5.03</t>
  </si>
  <si>
    <t>Prestación Laboral por Desvinculación</t>
  </si>
  <si>
    <t>2.1.1.5.04</t>
  </si>
  <si>
    <t>Proporción de vacaciones no disfrutadas</t>
  </si>
  <si>
    <t>2.1.2.2</t>
  </si>
  <si>
    <t>Compensación  (Sobresueldos)</t>
  </si>
  <si>
    <t>2.1.2.2.02</t>
  </si>
  <si>
    <t>2.1.2.2.03</t>
  </si>
  <si>
    <t xml:space="preserve">Compensación por horas  extraordinarias </t>
  </si>
  <si>
    <t xml:space="preserve">Pago  de horas extraordinarias- Horas al final del año </t>
  </si>
  <si>
    <t>2.1.2.2.09</t>
  </si>
  <si>
    <t xml:space="preserve">Bonos por desempeños </t>
  </si>
  <si>
    <t>2.1.2.2.05</t>
  </si>
  <si>
    <t xml:space="preserve">Compensación por servicios de seguridad </t>
  </si>
  <si>
    <t>2.1.5</t>
  </si>
  <si>
    <t>Contribuciones al Seguro de Salud</t>
  </si>
  <si>
    <t xml:space="preserve">Contribuciones a la Seguridad Social </t>
  </si>
  <si>
    <t>2.2.1</t>
  </si>
  <si>
    <t xml:space="preserve">Servicios Básicos- </t>
  </si>
  <si>
    <t>2.2.1.3.01</t>
  </si>
  <si>
    <t>2.2.1.4.01</t>
  </si>
  <si>
    <t>2.2.1.5.01</t>
  </si>
  <si>
    <t xml:space="preserve">Telefono  Local </t>
  </si>
  <si>
    <t xml:space="preserve">Telefax y Correos </t>
  </si>
  <si>
    <t xml:space="preserve">Servicios de Internet y  Television por cable </t>
  </si>
  <si>
    <t xml:space="preserve">Electricidad </t>
  </si>
  <si>
    <t>2.2.2</t>
  </si>
  <si>
    <t xml:space="preserve">Publicidad y Propaganda </t>
  </si>
  <si>
    <t>2.2.3</t>
  </si>
  <si>
    <t>2.2.4</t>
  </si>
  <si>
    <t xml:space="preserve">Pasajes </t>
  </si>
  <si>
    <t>2.2.5</t>
  </si>
  <si>
    <t xml:space="preserve">Alquileres de  Rentas </t>
  </si>
  <si>
    <t xml:space="preserve">Alquileres y rentas de edificios y Locales </t>
  </si>
  <si>
    <t xml:space="preserve">Alquileres de Maquinarias y Equipos </t>
  </si>
  <si>
    <t>Alquileres de Equipos de Transportel , Tracción y Elev</t>
  </si>
  <si>
    <t>2.2.6</t>
  </si>
  <si>
    <t xml:space="preserve">Seguros  de bienes inmuebles  e infraestructura </t>
  </si>
  <si>
    <t xml:space="preserve">Seguro de bienes muebles </t>
  </si>
  <si>
    <t>2.2.7</t>
  </si>
  <si>
    <t xml:space="preserve">Servicios de Conservación , Reparaciones Menores  e Instalaciones Temporales </t>
  </si>
  <si>
    <t xml:space="preserve">Obras Menores en Edificaciones </t>
  </si>
  <si>
    <t xml:space="preserve">Reparaciones de Maquinarias y Equipos </t>
  </si>
  <si>
    <t>2.2.8</t>
  </si>
  <si>
    <t xml:space="preserve">Festividades </t>
  </si>
  <si>
    <t xml:space="preserve">Fumigacion </t>
  </si>
  <si>
    <t xml:space="preserve">Limpieza e  Higiene </t>
  </si>
  <si>
    <t>Eventos Generales</t>
  </si>
  <si>
    <t>2.2.8.7</t>
  </si>
  <si>
    <t>2.2.8.8.1</t>
  </si>
  <si>
    <t>2.2.8.8.2</t>
  </si>
  <si>
    <t>2.2.8.8</t>
  </si>
  <si>
    <t xml:space="preserve">Impuestos, Derechos y  Tasas </t>
  </si>
  <si>
    <t>2.2.8.8.3</t>
  </si>
  <si>
    <t xml:space="preserve">Impuestos </t>
  </si>
  <si>
    <t xml:space="preserve">Derechos </t>
  </si>
  <si>
    <t xml:space="preserve">Tasas </t>
  </si>
  <si>
    <t>2.3.1</t>
  </si>
  <si>
    <t>2.3.1.3</t>
  </si>
  <si>
    <t>2.3.2</t>
  </si>
  <si>
    <t>2.3.3</t>
  </si>
  <si>
    <t>2.3.4</t>
  </si>
  <si>
    <t xml:space="preserve">Productos Farmaceuticos  </t>
  </si>
  <si>
    <t xml:space="preserve">Productos Medicinales </t>
  </si>
  <si>
    <t>2.3.5</t>
  </si>
  <si>
    <t>2.3.6</t>
  </si>
  <si>
    <t>2.3.6.1.01</t>
  </si>
  <si>
    <t>2.3.6.1.02</t>
  </si>
  <si>
    <t>2.3.6.1.04</t>
  </si>
  <si>
    <t>2.3.6.2.01</t>
  </si>
  <si>
    <t>2.3.6.2.02</t>
  </si>
  <si>
    <t>2.3.6.2.03</t>
  </si>
  <si>
    <t xml:space="preserve">Productos de Cemento </t>
  </si>
  <si>
    <t xml:space="preserve">Productos de Cal </t>
  </si>
  <si>
    <t xml:space="preserve">Productos de Yeso </t>
  </si>
  <si>
    <t xml:space="preserve">Productos de Vidrio </t>
  </si>
  <si>
    <t xml:space="preserve">Productos de Loza </t>
  </si>
  <si>
    <t xml:space="preserve">Productos de Porcelana </t>
  </si>
  <si>
    <t>2.3.6.3.01</t>
  </si>
  <si>
    <t>2.3.6.3.06</t>
  </si>
  <si>
    <t>2.3.6.4.01</t>
  </si>
  <si>
    <t>2.3.6.4.04</t>
  </si>
  <si>
    <t>2.3.6.4.07</t>
  </si>
  <si>
    <t xml:space="preserve">Productos Ferrosos </t>
  </si>
  <si>
    <t xml:space="preserve">Accesorios de Metal </t>
  </si>
  <si>
    <t xml:space="preserve">Minerales metaliferos </t>
  </si>
  <si>
    <t xml:space="preserve">Piedra, Arcilla y Arena </t>
  </si>
  <si>
    <t xml:space="preserve">Otros Minerales </t>
  </si>
  <si>
    <t>2.3.7</t>
  </si>
  <si>
    <t>2.3.7.1.05</t>
  </si>
  <si>
    <t>2.3.7.1.02</t>
  </si>
  <si>
    <t>2.3.7.1.01</t>
  </si>
  <si>
    <t>2.3.7.1.06</t>
  </si>
  <si>
    <t xml:space="preserve">Gasolina </t>
  </si>
  <si>
    <t>Gas-oil</t>
  </si>
  <si>
    <t xml:space="preserve">Aceites y Grasas </t>
  </si>
  <si>
    <t xml:space="preserve">Lubricantes </t>
  </si>
  <si>
    <t>2.3.9</t>
  </si>
  <si>
    <t>Material de Limpieza</t>
  </si>
  <si>
    <t xml:space="preserve">Utiles de escritorio, oficina, informatica y de enseñanza </t>
  </si>
  <si>
    <t xml:space="preserve">Utiles menores medicos quirurgicos </t>
  </si>
  <si>
    <t xml:space="preserve">Utiles de cocina y comedor </t>
  </si>
  <si>
    <t>Proudustos y Utiles variso  N. I . P.</t>
  </si>
  <si>
    <t xml:space="preserve">Bienes Muebles e Inmuebles e Intangibles </t>
  </si>
  <si>
    <t>2.6.1</t>
  </si>
  <si>
    <t xml:space="preserve">Muebles de Oficina y Estanteria </t>
  </si>
  <si>
    <t>2.6.4</t>
  </si>
  <si>
    <t xml:space="preserve">Vehiculos  y Equipo  de Transporte, Traccion y Elevacion </t>
  </si>
  <si>
    <t>2.6.4.1</t>
  </si>
  <si>
    <t>Automoviles y Camiones</t>
  </si>
  <si>
    <t>2.6.5</t>
  </si>
  <si>
    <t xml:space="preserve">Maquinaria, Otros Equipos  y Herramientas </t>
  </si>
  <si>
    <t>2.6.5.8</t>
  </si>
  <si>
    <t xml:space="preserve">Otros Equipos </t>
  </si>
  <si>
    <t>2.6.8</t>
  </si>
  <si>
    <t xml:space="preserve">Bienes Intangibles </t>
  </si>
  <si>
    <t>2.6.8.3.1</t>
  </si>
  <si>
    <t>2.3.8.3.2</t>
  </si>
  <si>
    <t xml:space="preserve">Base de Datos </t>
  </si>
  <si>
    <t xml:space="preserve">Agua </t>
  </si>
  <si>
    <t xml:space="preserve">Desechos Solidos </t>
  </si>
  <si>
    <t xml:space="preserve">Equipos de Computos </t>
  </si>
  <si>
    <t>2.1.2.2.06</t>
  </si>
  <si>
    <t xml:space="preserve">Compensación por Resultados </t>
  </si>
  <si>
    <t>Transferencias Corrientes</t>
  </si>
  <si>
    <t xml:space="preserve">Transferencias Corrientes  a Empresas  Publlicas No Financieras </t>
  </si>
  <si>
    <t xml:space="preserve">EJECUCION PRESUPUESTARIA DEL PROGRAMA  PROSOLI  </t>
  </si>
  <si>
    <t xml:space="preserve">prueba  de exactitud </t>
  </si>
  <si>
    <t xml:space="preserve">prueba de exactitud </t>
  </si>
  <si>
    <t>2.2.1.6.08</t>
  </si>
  <si>
    <t xml:space="preserve">Productos quimicos y Conexos </t>
  </si>
  <si>
    <t>Combustibles, Lubricantes</t>
  </si>
  <si>
    <t xml:space="preserve">Muebles de alojamiento, excepto de oficina y estanteria </t>
  </si>
  <si>
    <t>Otros Mobiliarios y Equipos No Identificados Precedentemente</t>
  </si>
  <si>
    <t>2.6.2</t>
  </si>
  <si>
    <t xml:space="preserve">Mobiliario y Equipo Educacional y Recreativo </t>
  </si>
  <si>
    <t xml:space="preserve">Equipos y aparatos audiovisuales </t>
  </si>
  <si>
    <t xml:space="preserve">Maquinarias, Otros Equipos y Herramientas </t>
  </si>
  <si>
    <t xml:space="preserve">Maquinaria y Equipo Industrial </t>
  </si>
  <si>
    <t xml:space="preserve">Equipo de generacion electrica, aparatos y Acesorios electricos </t>
  </si>
  <si>
    <t xml:space="preserve">SOLIDARIDAD </t>
  </si>
  <si>
    <t xml:space="preserve">PROGRESANDO </t>
  </si>
  <si>
    <t>CTC</t>
  </si>
  <si>
    <t xml:space="preserve">CONSOLIDADO </t>
  </si>
  <si>
    <t xml:space="preserve">Servicios Medicos sanitarios </t>
  </si>
  <si>
    <t>2.4.1</t>
  </si>
  <si>
    <t xml:space="preserve">Transferencias Corrientes al Sector Privado </t>
  </si>
  <si>
    <t xml:space="preserve">Premios literarios, deportivos y artisticos </t>
  </si>
  <si>
    <t xml:space="preserve">Equipos Recreativos </t>
  </si>
  <si>
    <t xml:space="preserve">Otros Equipos de Transporte </t>
  </si>
  <si>
    <t>Equipo de comunicación, telecomunicaciones y señalamiento</t>
  </si>
  <si>
    <t>2.6.8.8</t>
  </si>
  <si>
    <t xml:space="preserve">Licencias Informaticas  e intelectuales,  industriales y comerciales </t>
  </si>
  <si>
    <t xml:space="preserve">Utiles destinados a actividades recreativas y deportivas </t>
  </si>
  <si>
    <t>(valores en RD$)</t>
  </si>
  <si>
    <t>Dietas y Gastos de Representación</t>
  </si>
  <si>
    <t xml:space="preserve">Dietas en el pais </t>
  </si>
  <si>
    <t>2.1.3</t>
  </si>
  <si>
    <t xml:space="preserve">Madera, Corcho y sus Manufacturas </t>
  </si>
  <si>
    <t xml:space="preserve">Otros respuestos y accesorios menores </t>
  </si>
  <si>
    <t xml:space="preserve">Herramientas menores </t>
  </si>
  <si>
    <t>2.6.7</t>
  </si>
  <si>
    <t xml:space="preserve">Bienes Inmuebles </t>
  </si>
  <si>
    <t xml:space="preserve">Edificios  no residenciales </t>
  </si>
  <si>
    <t xml:space="preserve">Otras estructuras </t>
  </si>
  <si>
    <t xml:space="preserve">Ayuda  y donaciones  a personas </t>
  </si>
  <si>
    <t xml:space="preserve">Equipos y Aparatos Audiovisuales </t>
  </si>
  <si>
    <t xml:space="preserve">Instaciones Temporales </t>
  </si>
  <si>
    <t>2.3.7.2.02</t>
  </si>
  <si>
    <t>Productos Fotoquímicos</t>
  </si>
  <si>
    <t>2.2.8.7.04</t>
  </si>
  <si>
    <t>Servicios de Capacitación</t>
  </si>
  <si>
    <t>2.2.1.7.01</t>
  </si>
  <si>
    <t>2.7.1</t>
  </si>
  <si>
    <t>Sistema de aire acondicionado y calefacion</t>
  </si>
  <si>
    <t>Alquileres de Equipos de Oficina</t>
  </si>
  <si>
    <t>Mantenimiento Equipo de oficina</t>
  </si>
  <si>
    <t xml:space="preserve">Servicios de Pintura </t>
  </si>
  <si>
    <t>Instalaciones electrica</t>
  </si>
  <si>
    <t>Servicios especiales de Mantenimiento</t>
  </si>
  <si>
    <t>Servicios DE informatica y Sistema Comptarizados</t>
  </si>
  <si>
    <t>Otros equipos</t>
  </si>
  <si>
    <t>Otros Servicios Técnicos y Profesionales</t>
  </si>
  <si>
    <t>Estructura metalica</t>
  </si>
  <si>
    <t xml:space="preserve"> </t>
  </si>
  <si>
    <t>2.2.9.4.2</t>
  </si>
  <si>
    <t>Comiison Bancaria</t>
  </si>
  <si>
    <t>Herramienta Menores</t>
  </si>
  <si>
    <t>Servicios de Lavanderia</t>
  </si>
  <si>
    <t>Incentivos y Escalafon</t>
  </si>
  <si>
    <t>2.1.1.1.05</t>
  </si>
  <si>
    <t>Mantenimiento y Repacion de Equipo de Computacion</t>
  </si>
  <si>
    <t>2.3.7.2.05</t>
  </si>
  <si>
    <t>Insecticida, Fumigantes</t>
  </si>
  <si>
    <t xml:space="preserve">Obras para Edificios  no residenciales </t>
  </si>
  <si>
    <t>2.6.1.4.01</t>
  </si>
  <si>
    <t>Electrodomestico</t>
  </si>
  <si>
    <t>2.4.5.</t>
  </si>
  <si>
    <t xml:space="preserve">Transferencias corrientes a Instituciones publicas no financieras nacionales para servicios personales </t>
  </si>
  <si>
    <t>2.3.7.1.04</t>
  </si>
  <si>
    <t>Gas-GLP</t>
  </si>
  <si>
    <t>Servicios  de Mantenimiento, Reparacion e Instalaciones</t>
  </si>
  <si>
    <t>2.2.1.6.01</t>
  </si>
  <si>
    <t>Viaticos fuera del pais</t>
  </si>
  <si>
    <t>Mantenimiento y reparacion  de Equipos de Transporte</t>
  </si>
  <si>
    <t>Servicios Técnicos Juridicos</t>
  </si>
  <si>
    <t xml:space="preserve">                                                                                        </t>
  </si>
  <si>
    <t>MES DE DICIEMBRE- 2016</t>
  </si>
  <si>
    <t xml:space="preserve">                             </t>
  </si>
  <si>
    <t xml:space="preserve">  </t>
  </si>
  <si>
    <t>Gastos Bancarios</t>
  </si>
  <si>
    <t>Indemnizacion laboral</t>
  </si>
  <si>
    <t>Bonos para Utiles Diversos</t>
  </si>
  <si>
    <t>2.3.9.9.02</t>
  </si>
  <si>
    <t>2.1.3.1.01</t>
  </si>
  <si>
    <t>2.1.5.1.01</t>
  </si>
  <si>
    <t>2.1.5.2.01</t>
  </si>
  <si>
    <t>2.1.5.3.01</t>
  </si>
  <si>
    <t>2.2..2.1.01</t>
  </si>
  <si>
    <t>2.2.2.2.01</t>
  </si>
  <si>
    <t>2.2.3.1.01</t>
  </si>
  <si>
    <t>2.2.3.2.01</t>
  </si>
  <si>
    <t>2.2.4.1.01</t>
  </si>
  <si>
    <t>2.2.4.2.01</t>
  </si>
  <si>
    <t>2.2.4.4.01</t>
  </si>
  <si>
    <t>2.2.5.1.01</t>
  </si>
  <si>
    <t>2.2.5.3.01</t>
  </si>
  <si>
    <t>2.2.5.3.04</t>
  </si>
  <si>
    <t>2.2.5.4.01</t>
  </si>
  <si>
    <t>2.2.5.8.01</t>
  </si>
  <si>
    <t>2.2.6.1.01</t>
  </si>
  <si>
    <t>2.2.6.2.01</t>
  </si>
  <si>
    <t>2.2.6.3.01</t>
  </si>
  <si>
    <t>2.2.7.1.01</t>
  </si>
  <si>
    <t>2.2.7.1.02</t>
  </si>
  <si>
    <t>2.2.7.1.07</t>
  </si>
  <si>
    <t>2.2.7.2.01</t>
  </si>
  <si>
    <t>2.2.7.2.06</t>
  </si>
  <si>
    <t>2.2.7.2.08</t>
  </si>
  <si>
    <t>2.2.8.1.01</t>
  </si>
  <si>
    <t>2.2.8.2.01</t>
  </si>
  <si>
    <t>2.2.8.3.01</t>
  </si>
  <si>
    <t>2.2.8.5.01</t>
  </si>
  <si>
    <t>2.2.8.5.02</t>
  </si>
  <si>
    <t>2.2.8.5.03</t>
  </si>
  <si>
    <t>2.2.8.6.01</t>
  </si>
  <si>
    <t>2.2.8.6.02</t>
  </si>
  <si>
    <t>2.2.7.1.06</t>
  </si>
  <si>
    <t>2.2.7.2.02</t>
  </si>
  <si>
    <t>2.2.7.2.04</t>
  </si>
  <si>
    <t>2.2.7.3.01</t>
  </si>
  <si>
    <t>2.2.8.7.02</t>
  </si>
  <si>
    <t>2.2.8.7.05</t>
  </si>
  <si>
    <t>2.2.8.7.06</t>
  </si>
  <si>
    <t>2.3.1.1.01</t>
  </si>
  <si>
    <t>2.3.1.2.01</t>
  </si>
  <si>
    <t>2.3.1.4.01</t>
  </si>
  <si>
    <t>2.3.2.1.01</t>
  </si>
  <si>
    <t>2.3.2.2.01</t>
  </si>
  <si>
    <t>2.3.2.3.01</t>
  </si>
  <si>
    <t>2.3.6.3.03</t>
  </si>
  <si>
    <t>2.3.6.3.04</t>
  </si>
  <si>
    <t>2.3.3.1.01</t>
  </si>
  <si>
    <t>2.3.3.2.01</t>
  </si>
  <si>
    <t>2.3.3.3.01</t>
  </si>
  <si>
    <t>2.3.3.4.01</t>
  </si>
  <si>
    <t>2.3.3.5.01</t>
  </si>
  <si>
    <t>2.3.4.1.01</t>
  </si>
  <si>
    <t>2.3.5.1.01</t>
  </si>
  <si>
    <t>2.3.5.2.01</t>
  </si>
  <si>
    <t>2.3.5.3.01</t>
  </si>
  <si>
    <t>2.3.5.4.01</t>
  </si>
  <si>
    <t>2.3.5.5.01</t>
  </si>
  <si>
    <t>2.3.9.1.01</t>
  </si>
  <si>
    <t>2.3.9.2.01</t>
  </si>
  <si>
    <t>2.3.9.3.01</t>
  </si>
  <si>
    <t>2.3.9.4.01</t>
  </si>
  <si>
    <t>2.3.9.5.01</t>
  </si>
  <si>
    <t>2.3.9.6.01</t>
  </si>
  <si>
    <t>2.3.9.8.01</t>
  </si>
  <si>
    <t>2.3.9.9.01</t>
  </si>
  <si>
    <t>2.4.1.1.01</t>
  </si>
  <si>
    <t>2.4.1.2.01</t>
  </si>
  <si>
    <t>2.4.1.3.01</t>
  </si>
  <si>
    <t>2.4.5.4.1.01</t>
  </si>
  <si>
    <t>2.6.1.1.01</t>
  </si>
  <si>
    <t>2.6.1.2.01</t>
  </si>
  <si>
    <t>2.6.1.3.01</t>
  </si>
  <si>
    <t>2.6.1.5.01</t>
  </si>
  <si>
    <t>2.6.1.9.01</t>
  </si>
  <si>
    <t>2.6.2.1.01</t>
  </si>
  <si>
    <t>2.6.2.3.01</t>
  </si>
  <si>
    <t xml:space="preserve">Camaras totograficas y de Video </t>
  </si>
  <si>
    <t>2.6.2.4.01</t>
  </si>
  <si>
    <t>2.6.4.1.01</t>
  </si>
  <si>
    <t>2.6.4.8.01</t>
  </si>
  <si>
    <t>2.6.5.2.01</t>
  </si>
  <si>
    <t>2.6.5.4.01</t>
  </si>
  <si>
    <t>2.6.5.5.01</t>
  </si>
  <si>
    <t>2.6.5.6.01</t>
  </si>
  <si>
    <t>2.6.5.7.01</t>
  </si>
  <si>
    <t>2.6.5.8.01</t>
  </si>
  <si>
    <t>2.6.7.4.01</t>
  </si>
  <si>
    <t>2.6.7.5.01</t>
  </si>
  <si>
    <t>2.6.8.3.01</t>
  </si>
  <si>
    <t>2.6.8.3.02</t>
  </si>
  <si>
    <t>2.7.1.2.01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</si>
</sst>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_-* #,##0.00_-;\-* #,##0.00_-;_-* &quot;-&quot;??_-;_-@_-"/>
    <numFmt numFmtId="165" formatCode="_-* #,##0.00\ _€_-;\-* #,##0.00\ _€_-;_-* &quot;-&quot;??\ _€_-;_-@_-"/>
  </numFmts>
  <fonts count="16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  <font>
      <b/>
      <sz val="12"/>
      <color indexed="8"/>
      <name val="Arial Narrow"/>
      <family val="2"/>
    </font>
    <font>
      <b/>
      <sz val="16"/>
      <color theme="1"/>
      <name val="Arial Narrow"/>
      <family val="2"/>
    </font>
    <font>
      <b/>
      <sz val="20"/>
      <color theme="1"/>
      <name val="Arial Narrow"/>
      <family val="2"/>
    </font>
    <font>
      <b/>
      <sz val="14"/>
      <color indexed="8"/>
      <name val="Arial Narrow"/>
      <family val="2"/>
    </font>
    <font>
      <b/>
      <sz val="11"/>
      <color indexed="8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b/>
      <sz val="12"/>
      <name val="Arial Narrow"/>
      <family val="2"/>
    </font>
    <font>
      <b/>
      <sz val="14"/>
      <color theme="1"/>
      <name val="Arial Narrow"/>
      <family val="2"/>
    </font>
    <font>
      <b/>
      <sz val="10"/>
      <name val="Arial"/>
      <family val="2"/>
    </font>
    <font>
      <sz val="10"/>
      <name val="Arial"/>
      <family val="2"/>
    </font>
    <font>
      <b/>
      <sz val="18"/>
      <color theme="1"/>
      <name val="Arial Narrow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medium">
        <color auto="1"/>
      </top>
      <bottom style="double">
        <color indexed="64"/>
      </bottom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/>
      <right style="double">
        <color auto="1"/>
      </right>
      <top/>
      <bottom/>
      <diagonal/>
    </border>
    <border>
      <left style="double">
        <color auto="1"/>
      </left>
      <right style="thick">
        <color indexed="64"/>
      </right>
      <top style="thick">
        <color indexed="64"/>
      </top>
      <bottom/>
      <diagonal/>
    </border>
    <border>
      <left style="double">
        <color auto="1"/>
      </left>
      <right style="thick">
        <color indexed="64"/>
      </right>
      <top/>
      <bottom style="medium">
        <color auto="1"/>
      </bottom>
      <diagonal/>
    </border>
    <border>
      <left style="thick">
        <color indexed="64"/>
      </left>
      <right style="thick">
        <color indexed="64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1">
    <xf numFmtId="0" fontId="0" fillId="0" borderId="0" xfId="0"/>
    <xf numFmtId="0" fontId="2" fillId="3" borderId="3" xfId="0" applyFont="1" applyFill="1" applyBorder="1"/>
    <xf numFmtId="0" fontId="0" fillId="0" borderId="1" xfId="0" applyBorder="1"/>
    <xf numFmtId="0" fontId="2" fillId="4" borderId="3" xfId="0" applyFont="1" applyFill="1" applyBorder="1"/>
    <xf numFmtId="43" fontId="0" fillId="0" borderId="0" xfId="0" applyNumberFormat="1"/>
    <xf numFmtId="0" fontId="0" fillId="0" borderId="0" xfId="0" applyFill="1" applyBorder="1" applyAlignment="1">
      <alignment horizontal="center"/>
    </xf>
    <xf numFmtId="0" fontId="3" fillId="0" borderId="3" xfId="0" applyNumberFormat="1" applyFont="1" applyBorder="1" applyAlignment="1">
      <alignment horizontal="center"/>
    </xf>
    <xf numFmtId="0" fontId="3" fillId="0" borderId="3" xfId="0" applyFont="1" applyBorder="1"/>
    <xf numFmtId="49" fontId="3" fillId="0" borderId="3" xfId="0" applyNumberFormat="1" applyFont="1" applyBorder="1" applyAlignment="1">
      <alignment horizontal="center"/>
    </xf>
    <xf numFmtId="0" fontId="3" fillId="0" borderId="6" xfId="0" applyFont="1" applyBorder="1"/>
    <xf numFmtId="0" fontId="4" fillId="2" borderId="7" xfId="0" applyFont="1" applyFill="1" applyBorder="1"/>
    <xf numFmtId="0" fontId="0" fillId="0" borderId="0" xfId="0" applyNumberFormat="1" applyBorder="1"/>
    <xf numFmtId="0" fontId="3" fillId="0" borderId="0" xfId="0" applyFont="1" applyBorder="1"/>
    <xf numFmtId="0" fontId="7" fillId="4" borderId="8" xfId="0" applyFont="1" applyFill="1" applyBorder="1"/>
    <xf numFmtId="0" fontId="2" fillId="4" borderId="5" xfId="0" applyFont="1" applyFill="1" applyBorder="1"/>
    <xf numFmtId="49" fontId="3" fillId="0" borderId="6" xfId="0" applyNumberFormat="1" applyFont="1" applyBorder="1" applyAlignment="1">
      <alignment horizontal="center"/>
    </xf>
    <xf numFmtId="0" fontId="8" fillId="5" borderId="3" xfId="0" applyFont="1" applyFill="1" applyBorder="1"/>
    <xf numFmtId="0" fontId="9" fillId="0" borderId="0" xfId="0" applyFont="1" applyBorder="1"/>
    <xf numFmtId="0" fontId="9" fillId="0" borderId="11" xfId="0" applyFont="1" applyBorder="1"/>
    <xf numFmtId="0" fontId="4" fillId="2" borderId="7" xfId="0" applyNumberFormat="1" applyFont="1" applyFill="1" applyBorder="1" applyAlignment="1">
      <alignment horizontal="center"/>
    </xf>
    <xf numFmtId="43" fontId="10" fillId="2" borderId="7" xfId="0" applyNumberFormat="1" applyFont="1" applyFill="1" applyBorder="1"/>
    <xf numFmtId="0" fontId="8" fillId="4" borderId="5" xfId="0" applyNumberFormat="1" applyFont="1" applyFill="1" applyBorder="1" applyAlignment="1">
      <alignment horizontal="center"/>
    </xf>
    <xf numFmtId="43" fontId="10" fillId="4" borderId="5" xfId="1" applyFont="1" applyFill="1" applyBorder="1"/>
    <xf numFmtId="43" fontId="9" fillId="0" borderId="3" xfId="1" applyFont="1" applyBorder="1"/>
    <xf numFmtId="0" fontId="9" fillId="0" borderId="3" xfId="0" applyNumberFormat="1" applyFont="1" applyBorder="1" applyAlignment="1">
      <alignment horizontal="center"/>
    </xf>
    <xf numFmtId="0" fontId="8" fillId="4" borderId="3" xfId="0" applyNumberFormat="1" applyFont="1" applyFill="1" applyBorder="1" applyAlignment="1">
      <alignment horizontal="center"/>
    </xf>
    <xf numFmtId="43" fontId="10" fillId="4" borderId="3" xfId="1" applyFont="1" applyFill="1" applyBorder="1"/>
    <xf numFmtId="0" fontId="9" fillId="0" borderId="6" xfId="0" applyNumberFormat="1" applyFont="1" applyBorder="1" applyAlignment="1">
      <alignment horizontal="center"/>
    </xf>
    <xf numFmtId="43" fontId="9" fillId="0" borderId="6" xfId="1" applyFont="1" applyBorder="1"/>
    <xf numFmtId="43" fontId="9" fillId="0" borderId="3" xfId="1" applyFont="1" applyBorder="1" applyAlignment="1">
      <alignment horizontal="right"/>
    </xf>
    <xf numFmtId="0" fontId="8" fillId="5" borderId="3" xfId="0" applyNumberFormat="1" applyFont="1" applyFill="1" applyBorder="1" applyAlignment="1">
      <alignment horizontal="center"/>
    </xf>
    <xf numFmtId="0" fontId="8" fillId="3" borderId="3" xfId="0" applyNumberFormat="1" applyFont="1" applyFill="1" applyBorder="1" applyAlignment="1">
      <alignment horizontal="center"/>
    </xf>
    <xf numFmtId="0" fontId="7" fillId="4" borderId="8" xfId="0" applyNumberFormat="1" applyFont="1" applyFill="1" applyBorder="1" applyAlignment="1">
      <alignment horizontal="center"/>
    </xf>
    <xf numFmtId="43" fontId="11" fillId="4" borderId="8" xfId="1" applyFont="1" applyFill="1" applyBorder="1"/>
    <xf numFmtId="43" fontId="10" fillId="4" borderId="5" xfId="0" applyNumberFormat="1" applyFont="1" applyFill="1" applyBorder="1"/>
    <xf numFmtId="49" fontId="3" fillId="0" borderId="15" xfId="0" applyNumberFormat="1" applyFont="1" applyBorder="1" applyAlignment="1">
      <alignment horizontal="center"/>
    </xf>
    <xf numFmtId="0" fontId="3" fillId="0" borderId="15" xfId="0" applyFont="1" applyBorder="1"/>
    <xf numFmtId="43" fontId="9" fillId="0" borderId="15" xfId="1" applyFont="1" applyBorder="1"/>
    <xf numFmtId="43" fontId="13" fillId="0" borderId="0" xfId="0" applyNumberFormat="1" applyFont="1"/>
    <xf numFmtId="0" fontId="14" fillId="0" borderId="0" xfId="0" applyFont="1"/>
    <xf numFmtId="164" fontId="0" fillId="0" borderId="0" xfId="0" applyNumberFormat="1"/>
    <xf numFmtId="0" fontId="10" fillId="0" borderId="0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9" fillId="0" borderId="3" xfId="1" applyNumberFormat="1" applyFont="1" applyBorder="1"/>
    <xf numFmtId="49" fontId="3" fillId="4" borderId="15" xfId="0" applyNumberFormat="1" applyFont="1" applyFill="1" applyBorder="1" applyAlignment="1">
      <alignment horizontal="center"/>
    </xf>
    <xf numFmtId="49" fontId="3" fillId="6" borderId="15" xfId="0" applyNumberFormat="1" applyFont="1" applyFill="1" applyBorder="1" applyAlignment="1">
      <alignment horizontal="center"/>
    </xf>
    <xf numFmtId="43" fontId="10" fillId="6" borderId="3" xfId="1" applyFont="1" applyFill="1" applyBorder="1"/>
    <xf numFmtId="0" fontId="3" fillId="6" borderId="3" xfId="0" applyFont="1" applyFill="1" applyBorder="1"/>
    <xf numFmtId="43" fontId="9" fillId="6" borderId="3" xfId="1" applyFont="1" applyFill="1" applyBorder="1"/>
    <xf numFmtId="43" fontId="10" fillId="4" borderId="15" xfId="1" applyFont="1" applyFill="1" applyBorder="1"/>
    <xf numFmtId="43" fontId="9" fillId="4" borderId="15" xfId="1" applyFont="1" applyFill="1" applyBorder="1"/>
    <xf numFmtId="4" fontId="9" fillId="0" borderId="3" xfId="1" applyNumberFormat="1" applyFont="1" applyBorder="1"/>
    <xf numFmtId="165" fontId="10" fillId="4" borderId="5" xfId="1" applyNumberFormat="1" applyFont="1" applyFill="1" applyBorder="1" applyAlignment="1">
      <alignment horizontal="right"/>
    </xf>
    <xf numFmtId="165" fontId="10" fillId="4" borderId="3" xfId="1" applyNumberFormat="1" applyFont="1" applyFill="1" applyBorder="1"/>
    <xf numFmtId="43" fontId="2" fillId="4" borderId="3" xfId="0" applyNumberFormat="1" applyFont="1" applyFill="1" applyBorder="1"/>
    <xf numFmtId="0" fontId="12" fillId="0" borderId="1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9" fillId="0" borderId="14" xfId="0" applyFont="1" applyBorder="1"/>
    <xf numFmtId="0" fontId="6" fillId="0" borderId="9" xfId="0" applyFont="1" applyBorder="1" applyAlignment="1" applyProtection="1">
      <alignment horizontal="center"/>
      <protection locked="0"/>
    </xf>
    <xf numFmtId="0" fontId="6" fillId="0" borderId="1" xfId="0" applyFont="1" applyBorder="1" applyAlignment="1" applyProtection="1">
      <alignment horizontal="center"/>
      <protection locked="0"/>
    </xf>
    <xf numFmtId="0" fontId="6" fillId="0" borderId="10" xfId="0" applyFont="1" applyBorder="1" applyAlignment="1" applyProtection="1">
      <alignment horizontal="center"/>
      <protection locked="0"/>
    </xf>
    <xf numFmtId="0" fontId="15" fillId="0" borderId="2" xfId="0" applyFont="1" applyBorder="1" applyAlignment="1" applyProtection="1">
      <alignment horizontal="center"/>
      <protection locked="0"/>
    </xf>
    <xf numFmtId="0" fontId="15" fillId="0" borderId="0" xfId="0" applyFont="1" applyBorder="1" applyAlignment="1" applyProtection="1">
      <alignment horizontal="center"/>
      <protection locked="0"/>
    </xf>
    <xf numFmtId="0" fontId="15" fillId="0" borderId="11" xfId="0" applyFont="1" applyBorder="1" applyAlignment="1" applyProtection="1">
      <alignment horizontal="center"/>
      <protection locked="0"/>
    </xf>
    <xf numFmtId="0" fontId="5" fillId="0" borderId="2" xfId="0" applyFont="1" applyBorder="1" applyAlignment="1" applyProtection="1">
      <alignment horizontal="center"/>
      <protection locked="0"/>
    </xf>
    <xf numFmtId="0" fontId="5" fillId="0" borderId="0" xfId="0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/>
      <protection locked="0"/>
    </xf>
    <xf numFmtId="0" fontId="9" fillId="0" borderId="11" xfId="0" applyFont="1" applyBorder="1" applyAlignment="1" applyProtection="1">
      <alignment horizontal="center"/>
      <protection locked="0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CCFFFF"/>
      <color rgb="FF66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</sheetPr>
  <dimension ref="A1:I241"/>
  <sheetViews>
    <sheetView tabSelected="1" view="pageBreakPreview" topLeftCell="A199" zoomScale="115" zoomScaleSheetLayoutView="115" workbookViewId="0">
      <selection activeCell="A240" sqref="A240"/>
    </sheetView>
  </sheetViews>
  <sheetFormatPr baseColWidth="10" defaultRowHeight="12.75" x14ac:dyDescent="0.2"/>
  <cols>
    <col min="1" max="1" width="18.140625" customWidth="1"/>
    <col min="2" max="2" width="43.85546875" customWidth="1"/>
    <col min="3" max="4" width="13.85546875" bestFit="1" customWidth="1"/>
    <col min="5" max="5" width="14.5703125" customWidth="1"/>
    <col min="6" max="6" width="15.42578125" customWidth="1"/>
    <col min="7" max="7" width="14.85546875" hidden="1" customWidth="1"/>
    <col min="8" max="8" width="18" hidden="1" customWidth="1"/>
  </cols>
  <sheetData>
    <row r="1" spans="1:9" ht="26.25" thickTop="1" x14ac:dyDescent="0.35">
      <c r="A1" s="59" t="s">
        <v>45</v>
      </c>
      <c r="B1" s="60"/>
      <c r="C1" s="60"/>
      <c r="D1" s="60"/>
      <c r="E1" s="60"/>
      <c r="F1" s="61"/>
    </row>
    <row r="2" spans="1:9" ht="23.25" x14ac:dyDescent="0.35">
      <c r="A2" s="62" t="s">
        <v>46</v>
      </c>
      <c r="B2" s="63"/>
      <c r="C2" s="63"/>
      <c r="D2" s="63"/>
      <c r="E2" s="63"/>
      <c r="F2" s="64"/>
    </row>
    <row r="3" spans="1:9" ht="23.25" x14ac:dyDescent="0.35">
      <c r="A3" s="62" t="s">
        <v>191</v>
      </c>
      <c r="B3" s="63"/>
      <c r="C3" s="63"/>
      <c r="D3" s="63"/>
      <c r="E3" s="63"/>
      <c r="F3" s="64"/>
    </row>
    <row r="4" spans="1:9" ht="20.25" x14ac:dyDescent="0.3">
      <c r="A4" s="65" t="s">
        <v>272</v>
      </c>
      <c r="B4" s="66"/>
      <c r="C4" s="66"/>
      <c r="D4" s="66"/>
      <c r="E4" s="66"/>
      <c r="F4" s="67"/>
    </row>
    <row r="5" spans="1:9" ht="20.25" x14ac:dyDescent="0.3">
      <c r="A5" s="65" t="s">
        <v>219</v>
      </c>
      <c r="B5" s="66"/>
      <c r="C5" s="66"/>
      <c r="D5" s="66"/>
      <c r="E5" s="66"/>
      <c r="F5" s="67"/>
    </row>
    <row r="6" spans="1:9" ht="13.5" thickBot="1" x14ac:dyDescent="0.25">
      <c r="A6" s="68"/>
      <c r="B6" s="69"/>
      <c r="C6" s="69"/>
      <c r="D6" s="69"/>
      <c r="E6" s="69"/>
      <c r="F6" s="70"/>
    </row>
    <row r="7" spans="1:9" ht="31.5" customHeight="1" thickTop="1" thickBot="1" x14ac:dyDescent="0.25">
      <c r="A7" s="55" t="s">
        <v>47</v>
      </c>
      <c r="B7" s="57" t="s">
        <v>0</v>
      </c>
      <c r="C7" s="17"/>
      <c r="D7" s="17"/>
      <c r="E7" s="17"/>
      <c r="F7" s="18"/>
    </row>
    <row r="8" spans="1:9" ht="28.5" customHeight="1" thickBot="1" x14ac:dyDescent="0.25">
      <c r="A8" s="56"/>
      <c r="B8" s="58"/>
      <c r="C8" s="42" t="s">
        <v>205</v>
      </c>
      <c r="D8" s="42" t="s">
        <v>206</v>
      </c>
      <c r="E8" s="42" t="s">
        <v>207</v>
      </c>
      <c r="F8" s="42" t="s">
        <v>208</v>
      </c>
      <c r="H8" s="5" t="s">
        <v>193</v>
      </c>
      <c r="I8" s="41"/>
    </row>
    <row r="9" spans="1:9" ht="16.5" thickBot="1" x14ac:dyDescent="0.3">
      <c r="A9" s="19">
        <v>21</v>
      </c>
      <c r="B9" s="10" t="s">
        <v>1</v>
      </c>
      <c r="C9" s="20">
        <f>+C10+C13+C19+C22+C26+C36</f>
        <v>25233426.690000001</v>
      </c>
      <c r="D9" s="20">
        <f>+D10+D13+D19+D22+D26+D33+D36</f>
        <v>40524228.659999996</v>
      </c>
      <c r="E9" s="20">
        <f>+E10+E13+E19+E22+E26++E33+E36</f>
        <v>6703805.8099999996</v>
      </c>
      <c r="F9" s="20">
        <f>SUM(C9:E9)</f>
        <v>72461461.159999996</v>
      </c>
      <c r="H9" s="4">
        <f>+C9+D9+E9</f>
        <v>72461461.159999996</v>
      </c>
      <c r="I9" s="40"/>
    </row>
    <row r="10" spans="1:9" ht="16.5" x14ac:dyDescent="0.3">
      <c r="A10" s="21" t="s">
        <v>48</v>
      </c>
      <c r="B10" s="14" t="s">
        <v>49</v>
      </c>
      <c r="C10" s="34">
        <f>C11</f>
        <v>21764738.07</v>
      </c>
      <c r="D10" s="22">
        <f>D11</f>
        <v>10543690</v>
      </c>
      <c r="E10" s="34">
        <f>E11+E12</f>
        <v>1054202.5</v>
      </c>
      <c r="F10" s="34">
        <f>SUM(C10:E10)</f>
        <v>33362630.57</v>
      </c>
      <c r="H10" s="4">
        <f t="shared" ref="H10:H86" si="0">+C10+D10+E10</f>
        <v>33362630.57</v>
      </c>
      <c r="I10" s="40"/>
    </row>
    <row r="11" spans="1:9" x14ac:dyDescent="0.2">
      <c r="A11" s="6" t="s">
        <v>64</v>
      </c>
      <c r="B11" s="7" t="s">
        <v>2</v>
      </c>
      <c r="C11" s="23">
        <v>21764738.07</v>
      </c>
      <c r="D11" s="23">
        <v>10543690</v>
      </c>
      <c r="E11" s="23">
        <v>1054202.5</v>
      </c>
      <c r="F11" s="23">
        <f>+C11+D11+E11</f>
        <v>33362630.57</v>
      </c>
      <c r="H11" s="4">
        <f t="shared" si="0"/>
        <v>33362630.57</v>
      </c>
      <c r="I11" s="40"/>
    </row>
    <row r="12" spans="1:9" x14ac:dyDescent="0.2">
      <c r="A12" s="6" t="s">
        <v>255</v>
      </c>
      <c r="B12" s="47" t="s">
        <v>254</v>
      </c>
      <c r="C12" s="23"/>
      <c r="D12" s="23"/>
      <c r="E12" s="23"/>
      <c r="F12" s="23">
        <f t="shared" ref="F12:F81" si="1">+C12+D12+E12</f>
        <v>0</v>
      </c>
      <c r="H12" s="4">
        <f t="shared" si="0"/>
        <v>0</v>
      </c>
      <c r="I12" s="40"/>
    </row>
    <row r="13" spans="1:9" ht="16.5" x14ac:dyDescent="0.3">
      <c r="A13" s="25" t="s">
        <v>50</v>
      </c>
      <c r="B13" s="3" t="s">
        <v>51</v>
      </c>
      <c r="C13" s="26">
        <f>SUM(C15:C17)</f>
        <v>89100</v>
      </c>
      <c r="D13" s="26">
        <f>SUM(D15:D17)</f>
        <v>5432414.5</v>
      </c>
      <c r="E13" s="26">
        <f>SUM(E15:E18)</f>
        <v>2038666.6400000001</v>
      </c>
      <c r="F13" s="26">
        <f>SUM(C13:E13)</f>
        <v>7560181.1400000006</v>
      </c>
      <c r="H13" s="4">
        <f t="shared" si="0"/>
        <v>7560181.1400000006</v>
      </c>
      <c r="I13" s="40"/>
    </row>
    <row r="14" spans="1:9" x14ac:dyDescent="0.2">
      <c r="A14" s="6"/>
      <c r="B14" s="47"/>
      <c r="C14" s="46"/>
      <c r="D14" s="46"/>
      <c r="E14" s="48"/>
      <c r="F14" s="48">
        <f>SUM(C14:E14)</f>
        <v>0</v>
      </c>
      <c r="H14" s="4"/>
      <c r="I14" s="40"/>
    </row>
    <row r="15" spans="1:9" x14ac:dyDescent="0.2">
      <c r="A15" s="6" t="s">
        <v>61</v>
      </c>
      <c r="B15" s="7" t="s">
        <v>52</v>
      </c>
      <c r="C15" s="23">
        <v>89100</v>
      </c>
      <c r="D15" s="23">
        <v>5406044.5</v>
      </c>
      <c r="E15" s="23">
        <f>70000+45833.3+1922833.34</f>
        <v>2038666.6400000001</v>
      </c>
      <c r="F15" s="23">
        <f t="shared" si="1"/>
        <v>7533811.1400000006</v>
      </c>
      <c r="H15" s="4">
        <f t="shared" si="0"/>
        <v>7533811.1400000006</v>
      </c>
      <c r="I15" s="40"/>
    </row>
    <row r="16" spans="1:9" x14ac:dyDescent="0.2">
      <c r="A16" s="6" t="s">
        <v>62</v>
      </c>
      <c r="B16" s="7" t="s">
        <v>53</v>
      </c>
      <c r="C16" s="23"/>
      <c r="D16" s="23">
        <v>26370</v>
      </c>
      <c r="E16" s="23"/>
      <c r="F16" s="23">
        <f t="shared" si="1"/>
        <v>26370</v>
      </c>
      <c r="H16" s="4">
        <f t="shared" si="0"/>
        <v>26370</v>
      </c>
      <c r="I16" s="40"/>
    </row>
    <row r="17" spans="1:9" x14ac:dyDescent="0.2">
      <c r="A17" s="6" t="s">
        <v>63</v>
      </c>
      <c r="B17" s="7" t="s">
        <v>54</v>
      </c>
      <c r="C17" s="23"/>
      <c r="D17" s="23"/>
      <c r="E17" s="23"/>
      <c r="F17" s="23">
        <f t="shared" si="1"/>
        <v>0</v>
      </c>
      <c r="H17" s="4">
        <f t="shared" si="0"/>
        <v>0</v>
      </c>
      <c r="I17" s="40"/>
    </row>
    <row r="18" spans="1:9" x14ac:dyDescent="0.2">
      <c r="A18" s="6"/>
      <c r="B18" s="7"/>
      <c r="C18" s="23"/>
      <c r="D18" s="23"/>
      <c r="E18" s="23"/>
      <c r="F18" s="23">
        <f t="shared" si="1"/>
        <v>0</v>
      </c>
      <c r="H18" s="4"/>
      <c r="I18" s="40"/>
    </row>
    <row r="19" spans="1:9" ht="16.5" x14ac:dyDescent="0.3">
      <c r="A19" s="25" t="s">
        <v>55</v>
      </c>
      <c r="B19" s="3" t="s">
        <v>56</v>
      </c>
      <c r="C19" s="26">
        <f>SUM(C20:C21)</f>
        <v>34500</v>
      </c>
      <c r="D19" s="26">
        <f t="shared" ref="D19:F19" si="2">SUM(D20:D21)</f>
        <v>18685922.390000001</v>
      </c>
      <c r="E19" s="26">
        <f t="shared" si="2"/>
        <v>2973567.07</v>
      </c>
      <c r="F19" s="26">
        <f t="shared" si="2"/>
        <v>21693989.460000001</v>
      </c>
      <c r="H19" s="4">
        <f t="shared" si="0"/>
        <v>21693989.460000001</v>
      </c>
      <c r="I19" s="40"/>
    </row>
    <row r="20" spans="1:9" x14ac:dyDescent="0.2">
      <c r="A20" s="6" t="s">
        <v>57</v>
      </c>
      <c r="B20" s="7" t="s">
        <v>58</v>
      </c>
      <c r="C20" s="23">
        <v>34500</v>
      </c>
      <c r="D20" s="23">
        <v>18685922.390000001</v>
      </c>
      <c r="E20" s="23">
        <f>67083.3+2906483.77</f>
        <v>2973567.07</v>
      </c>
      <c r="F20" s="23">
        <f t="shared" si="1"/>
        <v>21693989.460000001</v>
      </c>
      <c r="H20" s="4">
        <f t="shared" si="0"/>
        <v>21693989.460000001</v>
      </c>
      <c r="I20" s="40"/>
    </row>
    <row r="21" spans="1:9" x14ac:dyDescent="0.2">
      <c r="A21" s="6"/>
      <c r="B21" s="7"/>
      <c r="C21" s="23"/>
      <c r="D21" s="23"/>
      <c r="E21" s="23"/>
      <c r="F21" s="23">
        <f t="shared" si="1"/>
        <v>0</v>
      </c>
      <c r="H21" s="4">
        <f t="shared" si="0"/>
        <v>0</v>
      </c>
      <c r="I21" s="40"/>
    </row>
    <row r="22" spans="1:9" ht="16.5" x14ac:dyDescent="0.3">
      <c r="A22" s="25" t="s">
        <v>59</v>
      </c>
      <c r="B22" s="3" t="s">
        <v>60</v>
      </c>
      <c r="C22" s="26">
        <f>SUM(C23:C25)</f>
        <v>0</v>
      </c>
      <c r="D22" s="26">
        <f>SUM(D23:D25)</f>
        <v>748725.64</v>
      </c>
      <c r="E22" s="26">
        <f>SUM(E23:E25)</f>
        <v>0</v>
      </c>
      <c r="F22" s="26">
        <f t="shared" ref="F22" si="3">SUM(F23:F25)</f>
        <v>748725.64</v>
      </c>
      <c r="H22" s="4">
        <f t="shared" si="0"/>
        <v>748725.64</v>
      </c>
      <c r="I22" s="40"/>
    </row>
    <row r="23" spans="1:9" x14ac:dyDescent="0.2">
      <c r="A23" s="6" t="s">
        <v>65</v>
      </c>
      <c r="B23" s="7" t="s">
        <v>66</v>
      </c>
      <c r="C23" s="23"/>
      <c r="D23" s="23">
        <v>748725.64</v>
      </c>
      <c r="E23" s="23"/>
      <c r="F23" s="23">
        <f t="shared" si="1"/>
        <v>748725.64</v>
      </c>
      <c r="H23" s="4">
        <f t="shared" si="0"/>
        <v>748725.64</v>
      </c>
      <c r="I23" s="40"/>
    </row>
    <row r="24" spans="1:9" x14ac:dyDescent="0.2">
      <c r="A24" s="6" t="s">
        <v>67</v>
      </c>
      <c r="B24" s="7" t="s">
        <v>68</v>
      </c>
      <c r="C24" s="23"/>
      <c r="D24" s="23"/>
      <c r="E24" s="23"/>
      <c r="F24" s="23">
        <f t="shared" si="1"/>
        <v>0</v>
      </c>
      <c r="H24" s="4">
        <f t="shared" si="0"/>
        <v>0</v>
      </c>
      <c r="I24" s="40"/>
    </row>
    <row r="25" spans="1:9" x14ac:dyDescent="0.2">
      <c r="A25" s="24"/>
      <c r="B25" s="7"/>
      <c r="C25" s="23"/>
      <c r="D25" s="23"/>
      <c r="E25" s="23"/>
      <c r="F25" s="23"/>
      <c r="H25" s="4">
        <f t="shared" si="0"/>
        <v>0</v>
      </c>
      <c r="I25" s="40"/>
    </row>
    <row r="26" spans="1:9" ht="16.5" x14ac:dyDescent="0.3">
      <c r="A26" s="25" t="s">
        <v>69</v>
      </c>
      <c r="B26" s="3" t="s">
        <v>70</v>
      </c>
      <c r="C26" s="26">
        <f t="shared" ref="C26" si="4">SUM(C27:C32)</f>
        <v>34500</v>
      </c>
      <c r="D26" s="26">
        <f>SUM(D27:D32)</f>
        <v>2371667.66</v>
      </c>
      <c r="E26" s="26">
        <f>SUM(E27:E32)</f>
        <v>5479.96</v>
      </c>
      <c r="F26" s="26">
        <f>SUM(C26:E26)</f>
        <v>2411647.62</v>
      </c>
      <c r="H26" s="4">
        <f t="shared" si="0"/>
        <v>2411647.62</v>
      </c>
      <c r="I26" s="40"/>
    </row>
    <row r="27" spans="1:9" x14ac:dyDescent="0.2">
      <c r="A27" s="6" t="s">
        <v>71</v>
      </c>
      <c r="B27" s="7" t="s">
        <v>73</v>
      </c>
      <c r="C27" s="23"/>
      <c r="D27" s="23">
        <v>87622.66</v>
      </c>
      <c r="E27" s="23"/>
      <c r="F27" s="23">
        <f t="shared" si="1"/>
        <v>87622.66</v>
      </c>
      <c r="H27" s="4">
        <f t="shared" si="0"/>
        <v>87622.66</v>
      </c>
      <c r="I27" s="40"/>
    </row>
    <row r="28" spans="1:9" x14ac:dyDescent="0.2">
      <c r="A28" s="6" t="s">
        <v>72</v>
      </c>
      <c r="B28" s="7" t="s">
        <v>74</v>
      </c>
      <c r="C28" s="23"/>
      <c r="D28" s="23">
        <v>5475</v>
      </c>
      <c r="E28" s="23">
        <f>3028.4+2451.56</f>
        <v>5479.96</v>
      </c>
      <c r="F28" s="23">
        <f t="shared" si="1"/>
        <v>10954.96</v>
      </c>
      <c r="H28" s="4">
        <f t="shared" si="0"/>
        <v>10954.96</v>
      </c>
      <c r="I28" s="40"/>
    </row>
    <row r="29" spans="1:9" x14ac:dyDescent="0.2">
      <c r="A29" s="6" t="s">
        <v>77</v>
      </c>
      <c r="B29" s="7" t="s">
        <v>78</v>
      </c>
      <c r="C29" s="23">
        <v>34500</v>
      </c>
      <c r="D29" s="23">
        <v>2278570</v>
      </c>
      <c r="E29" s="23"/>
      <c r="F29" s="23">
        <f t="shared" si="1"/>
        <v>2313070</v>
      </c>
      <c r="H29" s="4">
        <f t="shared" si="0"/>
        <v>2313070</v>
      </c>
      <c r="I29" s="40"/>
    </row>
    <row r="30" spans="1:9" x14ac:dyDescent="0.2">
      <c r="A30" s="6" t="s">
        <v>187</v>
      </c>
      <c r="B30" s="7" t="s">
        <v>188</v>
      </c>
      <c r="C30" s="23"/>
      <c r="D30" s="23"/>
      <c r="E30" s="23"/>
      <c r="F30" s="23">
        <f t="shared" si="1"/>
        <v>0</v>
      </c>
      <c r="H30" s="4">
        <f t="shared" si="0"/>
        <v>0</v>
      </c>
      <c r="I30" s="40"/>
    </row>
    <row r="31" spans="1:9" x14ac:dyDescent="0.2">
      <c r="A31" s="6" t="s">
        <v>75</v>
      </c>
      <c r="B31" s="7" t="s">
        <v>76</v>
      </c>
      <c r="C31" s="23"/>
      <c r="D31" s="23"/>
      <c r="E31" s="23"/>
      <c r="F31" s="23">
        <f t="shared" si="1"/>
        <v>0</v>
      </c>
      <c r="H31" s="4">
        <f t="shared" si="0"/>
        <v>0</v>
      </c>
      <c r="I31" s="40"/>
    </row>
    <row r="32" spans="1:9" x14ac:dyDescent="0.2">
      <c r="A32" s="24"/>
      <c r="B32" s="7"/>
      <c r="C32" s="23"/>
      <c r="D32" s="23"/>
      <c r="E32" s="23"/>
      <c r="F32" s="23">
        <f t="shared" si="1"/>
        <v>0</v>
      </c>
      <c r="H32" s="4">
        <f t="shared" si="0"/>
        <v>0</v>
      </c>
      <c r="I32" s="40"/>
    </row>
    <row r="33" spans="1:9" ht="16.5" x14ac:dyDescent="0.3">
      <c r="A33" s="25" t="s">
        <v>222</v>
      </c>
      <c r="B33" s="3" t="s">
        <v>220</v>
      </c>
      <c r="C33" s="26">
        <f>SUM(C34:C34)</f>
        <v>0</v>
      </c>
      <c r="D33" s="26">
        <f>SUM(D34:D34)</f>
        <v>0</v>
      </c>
      <c r="E33" s="26">
        <f>SUM(E34:E34)</f>
        <v>0</v>
      </c>
      <c r="F33" s="26">
        <f>SUM(C33:E33)</f>
        <v>0</v>
      </c>
      <c r="H33" s="4"/>
      <c r="I33" s="40"/>
    </row>
    <row r="34" spans="1:9" x14ac:dyDescent="0.2">
      <c r="A34" s="6" t="s">
        <v>279</v>
      </c>
      <c r="B34" s="7" t="s">
        <v>221</v>
      </c>
      <c r="C34" s="23"/>
      <c r="D34" s="23"/>
      <c r="E34" s="23"/>
      <c r="F34" s="23">
        <f t="shared" ref="F34" si="5">+C34+D34+E34</f>
        <v>0</v>
      </c>
      <c r="H34" s="4"/>
      <c r="I34" s="40"/>
    </row>
    <row r="35" spans="1:9" x14ac:dyDescent="0.2">
      <c r="A35" s="24"/>
      <c r="B35" s="7"/>
      <c r="C35" s="23"/>
      <c r="D35" s="23"/>
      <c r="E35" s="23"/>
      <c r="F35" s="23"/>
      <c r="H35" s="4"/>
      <c r="I35" s="40"/>
    </row>
    <row r="36" spans="1:9" ht="16.5" x14ac:dyDescent="0.3">
      <c r="A36" s="25" t="s">
        <v>79</v>
      </c>
      <c r="B36" s="3" t="s">
        <v>81</v>
      </c>
      <c r="C36" s="26">
        <f>SUM(C37:C40)</f>
        <v>3310588.6199999996</v>
      </c>
      <c r="D36" s="26">
        <f>+D37+D38+D39</f>
        <v>2741808.47</v>
      </c>
      <c r="E36" s="26">
        <f>SUM(E37:E40)</f>
        <v>631889.6399999999</v>
      </c>
      <c r="F36" s="26">
        <f>SUM(C36:E36)</f>
        <v>6684286.7299999995</v>
      </c>
      <c r="H36" s="4">
        <f t="shared" si="0"/>
        <v>6684286.7299999995</v>
      </c>
      <c r="I36" s="40"/>
    </row>
    <row r="37" spans="1:9" x14ac:dyDescent="0.2">
      <c r="A37" s="24" t="s">
        <v>280</v>
      </c>
      <c r="B37" s="7" t="s">
        <v>80</v>
      </c>
      <c r="C37" s="23">
        <v>1536928.82</v>
      </c>
      <c r="D37" s="23">
        <v>1269650.4099999999</v>
      </c>
      <c r="E37" s="23">
        <v>210260.05</v>
      </c>
      <c r="F37" s="23">
        <f t="shared" si="1"/>
        <v>3016839.28</v>
      </c>
      <c r="H37" s="4">
        <f t="shared" si="0"/>
        <v>3016839.28</v>
      </c>
      <c r="I37" s="40"/>
    </row>
    <row r="38" spans="1:9" x14ac:dyDescent="0.2">
      <c r="A38" s="24" t="s">
        <v>281</v>
      </c>
      <c r="B38" s="7" t="s">
        <v>3</v>
      </c>
      <c r="C38" s="23">
        <v>1546096.73</v>
      </c>
      <c r="D38" s="23">
        <v>1299646.46</v>
      </c>
      <c r="E38" s="23">
        <v>211369.54</v>
      </c>
      <c r="F38" s="23">
        <f t="shared" si="1"/>
        <v>3057112.73</v>
      </c>
      <c r="H38" s="4">
        <f t="shared" si="0"/>
        <v>3057112.73</v>
      </c>
      <c r="I38" s="40"/>
    </row>
    <row r="39" spans="1:9" x14ac:dyDescent="0.2">
      <c r="A39" s="24" t="s">
        <v>282</v>
      </c>
      <c r="B39" s="7" t="s">
        <v>4</v>
      </c>
      <c r="C39" s="23">
        <v>227563.07</v>
      </c>
      <c r="D39" s="23">
        <v>172511.6</v>
      </c>
      <c r="E39" s="23">
        <v>210260.05</v>
      </c>
      <c r="F39" s="23">
        <f t="shared" si="1"/>
        <v>610334.71999999997</v>
      </c>
      <c r="H39" s="4">
        <f t="shared" si="0"/>
        <v>610334.71999999997</v>
      </c>
      <c r="I39" s="40"/>
    </row>
    <row r="40" spans="1:9" ht="13.5" thickBot="1" x14ac:dyDescent="0.25">
      <c r="A40" s="27"/>
      <c r="B40" s="9"/>
      <c r="C40" s="28"/>
      <c r="D40" s="28"/>
      <c r="E40" s="28"/>
      <c r="F40" s="28">
        <f t="shared" si="1"/>
        <v>0</v>
      </c>
      <c r="H40" s="4">
        <f t="shared" si="0"/>
        <v>0</v>
      </c>
      <c r="I40" s="40"/>
    </row>
    <row r="41" spans="1:9" ht="16.5" thickBot="1" x14ac:dyDescent="0.3">
      <c r="A41" s="19">
        <v>2.2000000000000002</v>
      </c>
      <c r="B41" s="10" t="s">
        <v>5</v>
      </c>
      <c r="C41" s="20">
        <f>+C42+C50+C54+C57+C62+C69+C74+C86+C101</f>
        <v>11188811.42</v>
      </c>
      <c r="D41" s="20">
        <f>+D42+D50+D54+D57+D62+D69+D74+D86+D101</f>
        <v>49329133.530000001</v>
      </c>
      <c r="E41" s="20">
        <f>+E42+E50+E54+E57+E62+E69+E74+E86+E101</f>
        <v>4775124.49</v>
      </c>
      <c r="F41" s="20">
        <f>SUM(C41:E41)</f>
        <v>65293069.440000005</v>
      </c>
      <c r="H41" s="4">
        <f t="shared" si="0"/>
        <v>65293069.440000005</v>
      </c>
      <c r="I41" s="40"/>
    </row>
    <row r="42" spans="1:9" ht="16.5" x14ac:dyDescent="0.3">
      <c r="A42" s="21" t="s">
        <v>82</v>
      </c>
      <c r="B42" s="14" t="s">
        <v>83</v>
      </c>
      <c r="C42" s="22">
        <f>SUM(C43:C48)</f>
        <v>4937364.28</v>
      </c>
      <c r="D42" s="22">
        <f t="shared" ref="D42" si="6">SUM(D43:D49)</f>
        <v>508737.42000000004</v>
      </c>
      <c r="E42" s="22">
        <f>SUM(E43:E49)</f>
        <v>885148.65</v>
      </c>
      <c r="F42" s="22">
        <f>SUM(C42:E42)</f>
        <v>6331250.3500000006</v>
      </c>
      <c r="H42" s="4">
        <f t="shared" si="0"/>
        <v>6331250.3500000006</v>
      </c>
      <c r="I42" s="40"/>
    </row>
    <row r="43" spans="1:9" x14ac:dyDescent="0.2">
      <c r="A43" s="24" t="s">
        <v>84</v>
      </c>
      <c r="B43" s="7" t="s">
        <v>87</v>
      </c>
      <c r="C43" s="23">
        <v>3504796.44</v>
      </c>
      <c r="D43" s="23">
        <v>158563.17000000001</v>
      </c>
      <c r="E43" s="23"/>
      <c r="F43" s="23">
        <f t="shared" si="1"/>
        <v>3663359.61</v>
      </c>
      <c r="H43" s="4">
        <f t="shared" si="0"/>
        <v>3663359.61</v>
      </c>
      <c r="I43" s="40"/>
    </row>
    <row r="44" spans="1:9" x14ac:dyDescent="0.2">
      <c r="A44" s="24" t="s">
        <v>85</v>
      </c>
      <c r="B44" s="7" t="s">
        <v>88</v>
      </c>
      <c r="C44" s="23"/>
      <c r="D44" s="23">
        <v>900</v>
      </c>
      <c r="E44" s="23"/>
      <c r="F44" s="23">
        <f t="shared" si="1"/>
        <v>900</v>
      </c>
      <c r="H44" s="4">
        <f t="shared" si="0"/>
        <v>900</v>
      </c>
      <c r="I44" s="40"/>
    </row>
    <row r="45" spans="1:9" x14ac:dyDescent="0.2">
      <c r="A45" s="24" t="s">
        <v>86</v>
      </c>
      <c r="B45" s="7" t="s">
        <v>89</v>
      </c>
      <c r="C45" s="29">
        <v>214720</v>
      </c>
      <c r="D45" s="23">
        <v>115801.22</v>
      </c>
      <c r="E45" s="23">
        <f>207057.25+23818.58+72942.59+73976.5+26950+90900.1</f>
        <v>495645.02</v>
      </c>
      <c r="F45" s="23">
        <f t="shared" si="1"/>
        <v>826166.24</v>
      </c>
      <c r="H45" s="4">
        <f t="shared" si="0"/>
        <v>826166.24</v>
      </c>
      <c r="I45" s="40"/>
    </row>
    <row r="46" spans="1:9" x14ac:dyDescent="0.2">
      <c r="A46" s="24" t="s">
        <v>267</v>
      </c>
      <c r="B46" s="7" t="s">
        <v>90</v>
      </c>
      <c r="C46" s="23">
        <v>1217847.8400000001</v>
      </c>
      <c r="D46" s="23">
        <v>230853.03</v>
      </c>
      <c r="E46" s="23">
        <f>285242.8+35227.57+46539.91+11901.35</f>
        <v>378911.63</v>
      </c>
      <c r="F46" s="23">
        <f t="shared" si="1"/>
        <v>1827612.5</v>
      </c>
      <c r="H46" s="4">
        <f t="shared" si="0"/>
        <v>1827612.5</v>
      </c>
      <c r="I46" s="40"/>
    </row>
    <row r="47" spans="1:9" x14ac:dyDescent="0.2">
      <c r="A47" s="24" t="s">
        <v>237</v>
      </c>
      <c r="B47" s="7" t="s">
        <v>184</v>
      </c>
      <c r="C47" s="23"/>
      <c r="D47" s="23">
        <v>2000</v>
      </c>
      <c r="E47" s="23">
        <f>2800+1276</f>
        <v>4076</v>
      </c>
      <c r="F47" s="23">
        <f t="shared" si="1"/>
        <v>6076</v>
      </c>
      <c r="H47" s="4">
        <f t="shared" si="0"/>
        <v>6076</v>
      </c>
      <c r="I47" s="40"/>
    </row>
    <row r="48" spans="1:9" x14ac:dyDescent="0.2">
      <c r="A48" s="24" t="s">
        <v>194</v>
      </c>
      <c r="B48" s="7" t="s">
        <v>185</v>
      </c>
      <c r="C48" s="23"/>
      <c r="D48" s="23">
        <v>620</v>
      </c>
      <c r="E48" s="51">
        <f>900+4200+1416</f>
        <v>6516</v>
      </c>
      <c r="F48" s="23">
        <f t="shared" si="1"/>
        <v>7136</v>
      </c>
      <c r="H48" s="4">
        <f t="shared" si="0"/>
        <v>7136</v>
      </c>
      <c r="I48" s="40"/>
    </row>
    <row r="49" spans="1:9" x14ac:dyDescent="0.2">
      <c r="A49" s="24"/>
      <c r="B49" s="7"/>
      <c r="C49" s="23"/>
      <c r="D49" s="23"/>
      <c r="E49" s="23" t="s">
        <v>249</v>
      </c>
      <c r="F49" s="23"/>
      <c r="H49" s="4" t="e">
        <f t="shared" si="0"/>
        <v>#VALUE!</v>
      </c>
      <c r="I49" s="40"/>
    </row>
    <row r="50" spans="1:9" ht="16.5" x14ac:dyDescent="0.3">
      <c r="A50" s="25" t="s">
        <v>91</v>
      </c>
      <c r="B50" s="3" t="s">
        <v>6</v>
      </c>
      <c r="C50" s="26">
        <f>SUM(C51:C53)</f>
        <v>0</v>
      </c>
      <c r="D50" s="26">
        <f t="shared" ref="D50" si="7">SUM(D51:D53)</f>
        <v>40669.83</v>
      </c>
      <c r="E50" s="26">
        <f>SUM(E51:E53)</f>
        <v>35179.08</v>
      </c>
      <c r="F50" s="26">
        <f>SUM(C50:E50)</f>
        <v>75848.91</v>
      </c>
      <c r="H50" s="4">
        <f t="shared" si="0"/>
        <v>75848.91</v>
      </c>
      <c r="I50" s="40"/>
    </row>
    <row r="51" spans="1:9" x14ac:dyDescent="0.2">
      <c r="A51" s="8" t="s">
        <v>283</v>
      </c>
      <c r="B51" s="7" t="s">
        <v>92</v>
      </c>
      <c r="C51" s="23"/>
      <c r="D51" s="23">
        <v>23710</v>
      </c>
      <c r="E51" s="23"/>
      <c r="F51" s="23">
        <f t="shared" si="1"/>
        <v>23710</v>
      </c>
      <c r="H51" s="4">
        <f t="shared" si="0"/>
        <v>23710</v>
      </c>
      <c r="I51" s="40"/>
    </row>
    <row r="52" spans="1:9" x14ac:dyDescent="0.2">
      <c r="A52" s="8" t="s">
        <v>284</v>
      </c>
      <c r="B52" s="7" t="s">
        <v>7</v>
      </c>
      <c r="C52" s="23"/>
      <c r="D52" s="23">
        <v>16959.830000000002</v>
      </c>
      <c r="E52" s="23">
        <f>6472+6472+6472+15763.08</f>
        <v>35179.08</v>
      </c>
      <c r="F52" s="23">
        <f t="shared" si="1"/>
        <v>52138.91</v>
      </c>
      <c r="H52" s="4">
        <f t="shared" si="0"/>
        <v>52138.91</v>
      </c>
      <c r="I52" s="40"/>
    </row>
    <row r="53" spans="1:9" x14ac:dyDescent="0.2">
      <c r="A53" s="24"/>
      <c r="B53" s="7"/>
      <c r="C53" s="23"/>
      <c r="D53" s="23"/>
      <c r="E53" s="23"/>
      <c r="F53" s="23">
        <f t="shared" si="1"/>
        <v>0</v>
      </c>
      <c r="H53" s="4">
        <f t="shared" si="0"/>
        <v>0</v>
      </c>
      <c r="I53" s="40"/>
    </row>
    <row r="54" spans="1:9" ht="16.5" x14ac:dyDescent="0.3">
      <c r="A54" s="25" t="s">
        <v>93</v>
      </c>
      <c r="B54" s="3" t="s">
        <v>8</v>
      </c>
      <c r="C54" s="26">
        <f>SUM(C55:C56)</f>
        <v>0</v>
      </c>
      <c r="D54" s="26">
        <f t="shared" ref="D54" si="8">SUM(D55:D56)</f>
        <v>4137905</v>
      </c>
      <c r="E54" s="26">
        <f>SUM(E55:E56)</f>
        <v>328345.8</v>
      </c>
      <c r="F54" s="26">
        <f>SUM(C54:E54)</f>
        <v>4466250.8</v>
      </c>
      <c r="H54" s="4">
        <f t="shared" si="0"/>
        <v>4466250.8</v>
      </c>
      <c r="I54" s="40"/>
    </row>
    <row r="55" spans="1:9" x14ac:dyDescent="0.2">
      <c r="A55" s="24" t="s">
        <v>285</v>
      </c>
      <c r="B55" s="7" t="s">
        <v>9</v>
      </c>
      <c r="C55" s="23"/>
      <c r="D55" s="23">
        <v>4137905</v>
      </c>
      <c r="E55" s="23">
        <f>1500+1800+3000+5800+2400+17800+3500+5100+1000+2400+1700+1200+500+15500+3000+4500+500+500+2500+4500+800+2000+1800+1000+3700+5400+3068+4377.8+2500+2400+1000+1200+600+1200+2100+2100+1000+5800+5400+7600+6500+11900+14800+8300+10900+3000+2700+15900+6600+4800+14700+11800+500+1500+17500+10000+16800+17200+16800+1200+1200</f>
        <v>328345.8</v>
      </c>
      <c r="F55" s="23">
        <f t="shared" si="1"/>
        <v>4466250.8</v>
      </c>
      <c r="H55" s="4">
        <f t="shared" si="0"/>
        <v>4466250.8</v>
      </c>
      <c r="I55" s="40"/>
    </row>
    <row r="56" spans="1:9" x14ac:dyDescent="0.2">
      <c r="A56" s="24" t="s">
        <v>286</v>
      </c>
      <c r="B56" s="7" t="s">
        <v>268</v>
      </c>
      <c r="C56" s="23"/>
      <c r="D56" s="23"/>
      <c r="E56" s="23"/>
      <c r="F56" s="23">
        <f t="shared" si="1"/>
        <v>0</v>
      </c>
      <c r="H56" s="4">
        <f t="shared" si="0"/>
        <v>0</v>
      </c>
      <c r="I56" s="40"/>
    </row>
    <row r="57" spans="1:9" ht="16.5" x14ac:dyDescent="0.3">
      <c r="A57" s="25" t="s">
        <v>94</v>
      </c>
      <c r="B57" s="3" t="s">
        <v>10</v>
      </c>
      <c r="C57" s="26">
        <f>SUM(C58:C60)</f>
        <v>0</v>
      </c>
      <c r="D57" s="26">
        <f t="shared" ref="D57" si="9">SUM(D58:D60)</f>
        <v>37751304.609999999</v>
      </c>
      <c r="E57" s="26">
        <f>SUM(E58:E61)</f>
        <v>394235.44999999995</v>
      </c>
      <c r="F57" s="26">
        <f>SUM(C57:E57)</f>
        <v>38145540.060000002</v>
      </c>
      <c r="H57" s="4">
        <f t="shared" si="0"/>
        <v>38145540.060000002</v>
      </c>
      <c r="I57" s="40"/>
    </row>
    <row r="58" spans="1:9" x14ac:dyDescent="0.2">
      <c r="A58" s="8" t="s">
        <v>287</v>
      </c>
      <c r="B58" s="7" t="s">
        <v>95</v>
      </c>
      <c r="C58" s="23"/>
      <c r="D58" s="23">
        <v>37688298.609999999</v>
      </c>
      <c r="E58" s="23">
        <f>480+800+400+2400+2100+680+600+900+250+2500+1900+500+1500+600+900+900+170+900+650+550+600+10750+27040.5+9614.4+30600+600+16624.9+17926.85+12018+66100+33700+19629.4+111767.4+3000+1250+400+250+4480</f>
        <v>386031.44999999995</v>
      </c>
      <c r="F58" s="23">
        <f>SUM(C58:E58)</f>
        <v>38074330.060000002</v>
      </c>
      <c r="H58" s="4">
        <f t="shared" si="0"/>
        <v>38074330.060000002</v>
      </c>
      <c r="I58" s="40"/>
    </row>
    <row r="59" spans="1:9" x14ac:dyDescent="0.2">
      <c r="A59" s="8" t="s">
        <v>288</v>
      </c>
      <c r="B59" s="7" t="s">
        <v>11</v>
      </c>
      <c r="C59" s="23"/>
      <c r="D59" s="23">
        <v>1650</v>
      </c>
      <c r="E59" s="23"/>
      <c r="F59" s="23">
        <f t="shared" ref="F59:F60" si="10">SUM(C59:E59)</f>
        <v>1650</v>
      </c>
      <c r="H59" s="4">
        <f t="shared" si="0"/>
        <v>1650</v>
      </c>
      <c r="I59" s="40"/>
    </row>
    <row r="60" spans="1:9" x14ac:dyDescent="0.2">
      <c r="A60" s="8" t="s">
        <v>289</v>
      </c>
      <c r="B60" s="7" t="s">
        <v>12</v>
      </c>
      <c r="C60" s="23"/>
      <c r="D60" s="23">
        <v>61356</v>
      </c>
      <c r="E60" s="23">
        <f>180+60+200+120+60+60+250+60+320+180+60+220+60+952+300+60+540+1020+60+60+60+240+160+60+60+60+660+1060+60+962</f>
        <v>8204</v>
      </c>
      <c r="F60" s="23">
        <f t="shared" si="10"/>
        <v>69560</v>
      </c>
      <c r="H60" s="4">
        <f t="shared" si="0"/>
        <v>69560</v>
      </c>
      <c r="I60" s="40"/>
    </row>
    <row r="61" spans="1:9" x14ac:dyDescent="0.2">
      <c r="A61" s="24"/>
      <c r="B61" s="7"/>
      <c r="C61" s="23"/>
      <c r="D61" s="23"/>
      <c r="E61" s="23"/>
      <c r="F61" s="43"/>
      <c r="H61" s="4">
        <f t="shared" si="0"/>
        <v>0</v>
      </c>
      <c r="I61" s="40"/>
    </row>
    <row r="62" spans="1:9" ht="16.5" x14ac:dyDescent="0.3">
      <c r="A62" s="25" t="s">
        <v>96</v>
      </c>
      <c r="B62" s="3" t="s">
        <v>97</v>
      </c>
      <c r="C62" s="26">
        <f>SUM(C63:C67)</f>
        <v>918113.81</v>
      </c>
      <c r="D62" s="26">
        <f t="shared" ref="D62" si="11">SUM(D63:D67)</f>
        <v>1351695.4</v>
      </c>
      <c r="E62" s="26">
        <f>SUM(E63:E68)</f>
        <v>769121.2</v>
      </c>
      <c r="F62" s="26">
        <f>SUM(C62:E62)</f>
        <v>3038930.41</v>
      </c>
      <c r="H62" s="4">
        <f t="shared" si="0"/>
        <v>3038930.41</v>
      </c>
      <c r="I62" s="40"/>
    </row>
    <row r="63" spans="1:9" x14ac:dyDescent="0.2">
      <c r="A63" s="8" t="s">
        <v>290</v>
      </c>
      <c r="B63" s="7" t="s">
        <v>98</v>
      </c>
      <c r="C63" s="23">
        <v>918113.81</v>
      </c>
      <c r="D63" s="23">
        <v>432891.63</v>
      </c>
      <c r="E63" s="23"/>
      <c r="F63" s="23">
        <f>SUM(C63:E63)</f>
        <v>1351005.44</v>
      </c>
      <c r="H63" s="4">
        <f t="shared" si="0"/>
        <v>1351005.44</v>
      </c>
      <c r="I63" s="40"/>
    </row>
    <row r="64" spans="1:9" x14ac:dyDescent="0.2">
      <c r="A64" s="8" t="s">
        <v>291</v>
      </c>
      <c r="B64" s="7" t="s">
        <v>99</v>
      </c>
      <c r="C64" s="23"/>
      <c r="D64" s="23"/>
      <c r="E64" s="23"/>
      <c r="F64" s="23">
        <f t="shared" ref="F64:F67" si="12">SUM(C64:E64)</f>
        <v>0</v>
      </c>
      <c r="H64" s="4">
        <f t="shared" si="0"/>
        <v>0</v>
      </c>
      <c r="I64" s="40"/>
    </row>
    <row r="65" spans="1:9" x14ac:dyDescent="0.2">
      <c r="A65" s="8" t="s">
        <v>292</v>
      </c>
      <c r="B65" s="7" t="s">
        <v>240</v>
      </c>
      <c r="C65" s="23"/>
      <c r="D65" s="23"/>
      <c r="E65" s="23">
        <f>208152+102195</f>
        <v>310347</v>
      </c>
      <c r="F65" s="23">
        <f t="shared" si="12"/>
        <v>310347</v>
      </c>
      <c r="H65" s="4"/>
      <c r="I65" s="40"/>
    </row>
    <row r="66" spans="1:9" x14ac:dyDescent="0.2">
      <c r="A66" s="8" t="s">
        <v>293</v>
      </c>
      <c r="B66" s="7" t="s">
        <v>100</v>
      </c>
      <c r="C66" s="23"/>
      <c r="D66" s="23"/>
      <c r="E66" s="23"/>
      <c r="F66" s="23">
        <f t="shared" si="12"/>
        <v>0</v>
      </c>
      <c r="H66" s="4">
        <f t="shared" si="0"/>
        <v>0</v>
      </c>
      <c r="I66" s="40"/>
    </row>
    <row r="67" spans="1:9" x14ac:dyDescent="0.2">
      <c r="A67" s="8" t="s">
        <v>294</v>
      </c>
      <c r="B67" s="7" t="s">
        <v>13</v>
      </c>
      <c r="C67" s="23"/>
      <c r="D67" s="23">
        <v>918803.77</v>
      </c>
      <c r="E67" s="23">
        <f>82600+41831+232148+102195.2</f>
        <v>458774.2</v>
      </c>
      <c r="F67" s="23">
        <f t="shared" si="12"/>
        <v>1377577.97</v>
      </c>
      <c r="H67" s="4">
        <f t="shared" si="0"/>
        <v>1377577.97</v>
      </c>
      <c r="I67" s="40"/>
    </row>
    <row r="68" spans="1:9" x14ac:dyDescent="0.2">
      <c r="A68" s="24"/>
      <c r="B68" s="7"/>
      <c r="C68" s="23"/>
      <c r="D68" s="23"/>
      <c r="E68" s="23"/>
      <c r="F68" s="23">
        <f t="shared" si="1"/>
        <v>0</v>
      </c>
      <c r="H68" s="4">
        <f t="shared" si="0"/>
        <v>0</v>
      </c>
      <c r="I68" s="40"/>
    </row>
    <row r="69" spans="1:9" ht="16.5" x14ac:dyDescent="0.3">
      <c r="A69" s="25" t="s">
        <v>101</v>
      </c>
      <c r="B69" s="3" t="s">
        <v>14</v>
      </c>
      <c r="C69" s="26">
        <f>SUM(C70:C73)</f>
        <v>0</v>
      </c>
      <c r="D69" s="26">
        <f t="shared" ref="D69:E69" si="13">SUM(D70:D73)</f>
        <v>151414.20000000001</v>
      </c>
      <c r="E69" s="26">
        <f t="shared" si="13"/>
        <v>0</v>
      </c>
      <c r="F69" s="26">
        <f>+F70+F71+F72</f>
        <v>151414.20000000001</v>
      </c>
      <c r="H69" s="4">
        <f t="shared" si="0"/>
        <v>151414.20000000001</v>
      </c>
      <c r="I69" s="40"/>
    </row>
    <row r="70" spans="1:9" x14ac:dyDescent="0.2">
      <c r="A70" s="8" t="s">
        <v>295</v>
      </c>
      <c r="B70" s="7" t="s">
        <v>102</v>
      </c>
      <c r="C70" s="23"/>
      <c r="D70" s="23"/>
      <c r="E70" s="23"/>
      <c r="F70" s="23">
        <f t="shared" si="1"/>
        <v>0</v>
      </c>
      <c r="H70" s="4">
        <f t="shared" si="0"/>
        <v>0</v>
      </c>
      <c r="I70" s="40"/>
    </row>
    <row r="71" spans="1:9" x14ac:dyDescent="0.2">
      <c r="A71" s="8" t="s">
        <v>296</v>
      </c>
      <c r="B71" s="7" t="s">
        <v>103</v>
      </c>
      <c r="C71" s="23"/>
      <c r="D71" s="23"/>
      <c r="E71" s="23"/>
      <c r="F71" s="23">
        <f t="shared" si="1"/>
        <v>0</v>
      </c>
      <c r="H71" s="4">
        <f t="shared" si="0"/>
        <v>0</v>
      </c>
      <c r="I71" s="40"/>
    </row>
    <row r="72" spans="1:9" x14ac:dyDescent="0.2">
      <c r="A72" s="8" t="s">
        <v>297</v>
      </c>
      <c r="B72" s="7" t="s">
        <v>15</v>
      </c>
      <c r="C72" s="23"/>
      <c r="D72" s="23">
        <v>151414.20000000001</v>
      </c>
      <c r="E72" s="23"/>
      <c r="F72" s="23">
        <f t="shared" si="1"/>
        <v>151414.20000000001</v>
      </c>
      <c r="H72" s="4">
        <f t="shared" si="0"/>
        <v>151414.20000000001</v>
      </c>
      <c r="I72" s="40"/>
    </row>
    <row r="73" spans="1:9" x14ac:dyDescent="0.2">
      <c r="A73" s="24"/>
      <c r="B73" s="7"/>
      <c r="C73" s="23"/>
      <c r="D73" s="23"/>
      <c r="E73" s="23"/>
      <c r="F73" s="23">
        <f t="shared" si="1"/>
        <v>0</v>
      </c>
      <c r="H73" s="4">
        <f t="shared" si="0"/>
        <v>0</v>
      </c>
      <c r="I73" s="40"/>
    </row>
    <row r="74" spans="1:9" ht="16.5" x14ac:dyDescent="0.3">
      <c r="A74" s="25" t="s">
        <v>104</v>
      </c>
      <c r="B74" s="3" t="s">
        <v>105</v>
      </c>
      <c r="C74" s="26">
        <f>SUM(C75:C84)</f>
        <v>0</v>
      </c>
      <c r="D74" s="26">
        <f>SUM(D75:D84)</f>
        <v>76569.64</v>
      </c>
      <c r="E74" s="26">
        <f>SUM(E75:E84)</f>
        <v>609176.54</v>
      </c>
      <c r="F74" s="26">
        <f>SUM(C74:E74)</f>
        <v>685746.18</v>
      </c>
      <c r="H74" s="4">
        <f t="shared" si="0"/>
        <v>685746.18</v>
      </c>
      <c r="I74" s="40"/>
    </row>
    <row r="75" spans="1:9" x14ac:dyDescent="0.2">
      <c r="A75" s="8" t="s">
        <v>298</v>
      </c>
      <c r="B75" s="7" t="s">
        <v>106</v>
      </c>
      <c r="C75" s="23"/>
      <c r="D75" s="23"/>
      <c r="E75" s="23" t="s">
        <v>274</v>
      </c>
      <c r="F75" s="23"/>
      <c r="H75" s="4" t="e">
        <f t="shared" si="0"/>
        <v>#VALUE!</v>
      </c>
      <c r="I75" s="40"/>
    </row>
    <row r="76" spans="1:9" x14ac:dyDescent="0.2">
      <c r="A76" s="8" t="s">
        <v>299</v>
      </c>
      <c r="B76" s="7" t="s">
        <v>244</v>
      </c>
      <c r="C76" s="23"/>
      <c r="D76" s="23">
        <v>15082.64</v>
      </c>
      <c r="E76" s="23"/>
      <c r="F76" s="23">
        <f t="shared" ref="F76" si="14">SUM(C76:E76)</f>
        <v>15082.64</v>
      </c>
      <c r="H76" s="4"/>
      <c r="I76" s="40"/>
    </row>
    <row r="77" spans="1:9" x14ac:dyDescent="0.2">
      <c r="A77" s="8" t="s">
        <v>300</v>
      </c>
      <c r="B77" s="7" t="s">
        <v>242</v>
      </c>
      <c r="C77" s="23"/>
      <c r="D77" s="23"/>
      <c r="E77" s="23">
        <f>126000+5000+2685.21</f>
        <v>133685.21</v>
      </c>
      <c r="F77" s="23">
        <f t="shared" si="1"/>
        <v>133685.21</v>
      </c>
      <c r="H77" s="4"/>
      <c r="I77" s="40"/>
    </row>
    <row r="78" spans="1:9" x14ac:dyDescent="0.2">
      <c r="A78" s="8" t="s">
        <v>312</v>
      </c>
      <c r="B78" s="7" t="s">
        <v>243</v>
      </c>
      <c r="C78" s="23"/>
      <c r="D78" s="23"/>
      <c r="E78" s="23"/>
      <c r="F78" s="23">
        <f>+C78+D78+E78</f>
        <v>0</v>
      </c>
      <c r="H78" s="4"/>
      <c r="I78" s="40"/>
    </row>
    <row r="79" spans="1:9" x14ac:dyDescent="0.2">
      <c r="A79" s="8" t="s">
        <v>313</v>
      </c>
      <c r="B79" s="7" t="s">
        <v>256</v>
      </c>
      <c r="C79" s="23"/>
      <c r="D79" s="23"/>
      <c r="E79" s="23"/>
      <c r="F79" s="23">
        <f t="shared" si="1"/>
        <v>0</v>
      </c>
      <c r="H79" s="4"/>
      <c r="I79" s="40"/>
    </row>
    <row r="80" spans="1:9" x14ac:dyDescent="0.2">
      <c r="A80" s="8" t="s">
        <v>301</v>
      </c>
      <c r="B80" s="7" t="s">
        <v>241</v>
      </c>
      <c r="C80" s="23"/>
      <c r="D80" s="23"/>
      <c r="E80" s="23">
        <v>87620.9</v>
      </c>
      <c r="F80" s="23">
        <f t="shared" ref="F80:F83" si="15">+C80+D80+E80</f>
        <v>87620.9</v>
      </c>
      <c r="H80" s="4"/>
      <c r="I80" s="40"/>
    </row>
    <row r="81" spans="1:9" x14ac:dyDescent="0.2">
      <c r="A81" s="8" t="s">
        <v>314</v>
      </c>
      <c r="B81" s="7" t="s">
        <v>107</v>
      </c>
      <c r="C81" s="23"/>
      <c r="D81" s="23"/>
      <c r="E81" s="23"/>
      <c r="F81" s="23">
        <f t="shared" si="1"/>
        <v>0</v>
      </c>
      <c r="H81" s="4">
        <f t="shared" si="0"/>
        <v>0</v>
      </c>
      <c r="I81" s="40"/>
    </row>
    <row r="82" spans="1:9" x14ac:dyDescent="0.2">
      <c r="A82" s="8" t="s">
        <v>302</v>
      </c>
      <c r="B82" s="7" t="s">
        <v>269</v>
      </c>
      <c r="C82" s="23"/>
      <c r="D82" s="23">
        <v>61487</v>
      </c>
      <c r="E82" s="23">
        <f>41810.4+8790.85+8446.98+25411.3+177+8233.9</f>
        <v>92870.43</v>
      </c>
      <c r="F82" s="23">
        <f>+C82+D82+E82</f>
        <v>154357.43</v>
      </c>
      <c r="H82" s="4"/>
      <c r="I82" s="40"/>
    </row>
    <row r="83" spans="1:9" x14ac:dyDescent="0.2">
      <c r="A83" s="8" t="s">
        <v>303</v>
      </c>
      <c r="B83" s="7" t="s">
        <v>266</v>
      </c>
      <c r="C83" s="23"/>
      <c r="D83" s="23"/>
      <c r="E83" s="23">
        <v>295000</v>
      </c>
      <c r="F83" s="23">
        <f t="shared" si="15"/>
        <v>295000</v>
      </c>
      <c r="H83" s="4"/>
      <c r="I83" s="40"/>
    </row>
    <row r="84" spans="1:9" x14ac:dyDescent="0.2">
      <c r="A84" s="8" t="s">
        <v>315</v>
      </c>
      <c r="B84" s="7" t="s">
        <v>232</v>
      </c>
      <c r="C84" s="23"/>
      <c r="D84" s="23"/>
      <c r="E84" s="23"/>
      <c r="F84" s="23">
        <v>0</v>
      </c>
      <c r="H84" s="4">
        <f t="shared" si="0"/>
        <v>0</v>
      </c>
      <c r="I84" s="40"/>
    </row>
    <row r="85" spans="1:9" x14ac:dyDescent="0.2">
      <c r="A85" s="8"/>
      <c r="B85" s="7"/>
      <c r="C85" s="23"/>
      <c r="D85" s="23"/>
      <c r="E85" s="23"/>
      <c r="F85" s="23"/>
      <c r="H85" s="4"/>
      <c r="I85" s="40"/>
    </row>
    <row r="86" spans="1:9" ht="16.5" x14ac:dyDescent="0.3">
      <c r="A86" s="25" t="s">
        <v>108</v>
      </c>
      <c r="B86" s="3" t="s">
        <v>16</v>
      </c>
      <c r="C86" s="26">
        <f>SUM(C87:C99)</f>
        <v>5333333.33</v>
      </c>
      <c r="D86" s="26">
        <f>SUM(D87:D99)</f>
        <v>5219439</v>
      </c>
      <c r="E86" s="26">
        <f>SUM(E87:E99)</f>
        <v>465338.89</v>
      </c>
      <c r="F86" s="26">
        <f>SUM(C86:E86)</f>
        <v>11018111.220000001</v>
      </c>
      <c r="H86" s="4">
        <f t="shared" si="0"/>
        <v>11018111.220000001</v>
      </c>
      <c r="I86" s="40"/>
    </row>
    <row r="87" spans="1:9" x14ac:dyDescent="0.2">
      <c r="A87" s="8" t="s">
        <v>304</v>
      </c>
      <c r="B87" s="7" t="s">
        <v>17</v>
      </c>
      <c r="C87" s="23"/>
      <c r="D87" s="23">
        <v>100</v>
      </c>
      <c r="E87" s="23"/>
      <c r="F87" s="23">
        <f>SUM(C87:E87)</f>
        <v>100</v>
      </c>
      <c r="H87" s="4">
        <f t="shared" ref="H87:H163" si="16">+C87+D87+E87</f>
        <v>100</v>
      </c>
      <c r="I87" s="40"/>
    </row>
    <row r="88" spans="1:9" x14ac:dyDescent="0.2">
      <c r="A88" s="8" t="s">
        <v>305</v>
      </c>
      <c r="B88" s="7" t="s">
        <v>275</v>
      </c>
      <c r="C88" s="23"/>
      <c r="D88" s="23">
        <v>200</v>
      </c>
      <c r="E88" s="23"/>
      <c r="F88" s="23"/>
      <c r="H88" s="4"/>
      <c r="I88" s="40"/>
    </row>
    <row r="89" spans="1:9" x14ac:dyDescent="0.2">
      <c r="A89" s="8" t="s">
        <v>306</v>
      </c>
      <c r="B89" s="7" t="s">
        <v>209</v>
      </c>
      <c r="C89" s="23"/>
      <c r="D89" s="23">
        <v>312800</v>
      </c>
      <c r="E89" s="23"/>
      <c r="F89" s="23">
        <f t="shared" ref="F89:F95" si="17">SUM(C89:E89)</f>
        <v>312800</v>
      </c>
      <c r="H89" s="4">
        <f t="shared" si="16"/>
        <v>312800</v>
      </c>
      <c r="I89" s="40"/>
    </row>
    <row r="90" spans="1:9" x14ac:dyDescent="0.2">
      <c r="A90" s="8" t="s">
        <v>307</v>
      </c>
      <c r="B90" s="7" t="s">
        <v>110</v>
      </c>
      <c r="C90" s="23"/>
      <c r="D90" s="23"/>
      <c r="E90" s="23"/>
      <c r="F90" s="23">
        <f t="shared" si="17"/>
        <v>0</v>
      </c>
      <c r="H90" s="4">
        <f t="shared" si="16"/>
        <v>0</v>
      </c>
      <c r="I90" s="40"/>
    </row>
    <row r="91" spans="1:9" x14ac:dyDescent="0.2">
      <c r="A91" s="8" t="s">
        <v>308</v>
      </c>
      <c r="B91" s="7" t="s">
        <v>253</v>
      </c>
      <c r="C91" s="23"/>
      <c r="D91" s="23">
        <v>24809</v>
      </c>
      <c r="E91" s="23"/>
      <c r="F91" s="23">
        <f t="shared" ref="F91" si="18">+C91+D91+E91</f>
        <v>24809</v>
      </c>
      <c r="H91" s="4"/>
      <c r="I91" s="40"/>
    </row>
    <row r="92" spans="1:9" x14ac:dyDescent="0.2">
      <c r="A92" s="8" t="s">
        <v>309</v>
      </c>
      <c r="B92" s="7" t="s">
        <v>111</v>
      </c>
      <c r="C92" s="23"/>
      <c r="D92" s="23">
        <v>58160</v>
      </c>
      <c r="E92" s="23"/>
      <c r="F92" s="23">
        <f t="shared" si="17"/>
        <v>58160</v>
      </c>
      <c r="H92" s="4">
        <f t="shared" si="16"/>
        <v>58160</v>
      </c>
      <c r="I92" s="40"/>
    </row>
    <row r="93" spans="1:9" x14ac:dyDescent="0.2">
      <c r="A93" s="8" t="s">
        <v>310</v>
      </c>
      <c r="B93" s="7" t="s">
        <v>112</v>
      </c>
      <c r="C93" s="23"/>
      <c r="D93" s="23">
        <v>850200</v>
      </c>
      <c r="E93" s="23">
        <f>5000+5438.89</f>
        <v>10438.89</v>
      </c>
      <c r="F93" s="23">
        <f>SUM(C93:E93)</f>
        <v>860638.89</v>
      </c>
      <c r="H93" s="4">
        <f t="shared" si="16"/>
        <v>860638.89</v>
      </c>
      <c r="I93" s="40"/>
    </row>
    <row r="94" spans="1:9" x14ac:dyDescent="0.2">
      <c r="A94" s="8" t="s">
        <v>311</v>
      </c>
      <c r="B94" s="7" t="s">
        <v>109</v>
      </c>
      <c r="C94" s="23"/>
      <c r="D94" s="23"/>
      <c r="E94" s="23"/>
      <c r="F94" s="23">
        <f t="shared" si="17"/>
        <v>0</v>
      </c>
      <c r="H94" s="4">
        <f t="shared" si="16"/>
        <v>0</v>
      </c>
      <c r="I94" s="40"/>
    </row>
    <row r="95" spans="1:9" x14ac:dyDescent="0.2">
      <c r="A95" s="8" t="s">
        <v>113</v>
      </c>
      <c r="B95" s="7" t="s">
        <v>18</v>
      </c>
      <c r="C95" s="23"/>
      <c r="D95" s="23">
        <v>280</v>
      </c>
      <c r="E95" s="23"/>
      <c r="F95" s="23">
        <f t="shared" si="17"/>
        <v>280</v>
      </c>
      <c r="H95" s="4">
        <f t="shared" si="16"/>
        <v>280</v>
      </c>
      <c r="I95" s="40"/>
    </row>
    <row r="96" spans="1:9" x14ac:dyDescent="0.2">
      <c r="A96" s="8" t="s">
        <v>316</v>
      </c>
      <c r="B96" s="7" t="s">
        <v>270</v>
      </c>
      <c r="C96" s="23"/>
      <c r="D96" s="23"/>
      <c r="E96" s="23"/>
      <c r="F96" s="23">
        <f>SUM(C96:E96)</f>
        <v>0</v>
      </c>
      <c r="H96" s="4"/>
      <c r="I96" s="40"/>
    </row>
    <row r="97" spans="1:9" x14ac:dyDescent="0.2">
      <c r="A97" s="8" t="s">
        <v>235</v>
      </c>
      <c r="B97" s="7" t="s">
        <v>236</v>
      </c>
      <c r="C97" s="23"/>
      <c r="D97" s="23">
        <v>3402800</v>
      </c>
      <c r="E97" s="51"/>
      <c r="F97" s="23">
        <f>+C97+D97+E97</f>
        <v>3402800</v>
      </c>
      <c r="H97" s="4">
        <f>+C97+D97+E97</f>
        <v>3402800</v>
      </c>
      <c r="I97" s="40"/>
    </row>
    <row r="98" spans="1:9" x14ac:dyDescent="0.2">
      <c r="A98" s="8" t="s">
        <v>317</v>
      </c>
      <c r="B98" s="7" t="s">
        <v>245</v>
      </c>
      <c r="C98" s="23"/>
      <c r="D98" s="23">
        <v>230100</v>
      </c>
      <c r="E98" s="23"/>
      <c r="F98" s="23"/>
      <c r="H98" s="4"/>
      <c r="I98" s="40"/>
    </row>
    <row r="99" spans="1:9" x14ac:dyDescent="0.2">
      <c r="A99" s="8" t="s">
        <v>318</v>
      </c>
      <c r="B99" s="7" t="s">
        <v>247</v>
      </c>
      <c r="C99" s="23">
        <v>5333333.33</v>
      </c>
      <c r="D99" s="23">
        <v>339990</v>
      </c>
      <c r="E99" s="23">
        <f>64900+390000</f>
        <v>454900</v>
      </c>
      <c r="F99" s="23">
        <f>SUM(C99:E99)</f>
        <v>6128223.3300000001</v>
      </c>
      <c r="H99" s="4"/>
      <c r="I99" s="40"/>
    </row>
    <row r="100" spans="1:9" x14ac:dyDescent="0.2">
      <c r="A100" s="8"/>
      <c r="B100" s="7"/>
      <c r="C100" s="23"/>
      <c r="D100" s="23"/>
      <c r="E100" s="23"/>
      <c r="F100" s="23"/>
    </row>
    <row r="101" spans="1:9" ht="16.5" x14ac:dyDescent="0.3">
      <c r="A101" s="25" t="s">
        <v>116</v>
      </c>
      <c r="B101" s="3" t="s">
        <v>117</v>
      </c>
      <c r="C101" s="25"/>
      <c r="D101" s="54">
        <f>+D102</f>
        <v>91398.43</v>
      </c>
      <c r="E101" s="26">
        <f>SUM(E102:E107)</f>
        <v>1288578.8799999999</v>
      </c>
      <c r="F101" s="26">
        <f>SUM(F102:F107)</f>
        <v>1379977.3099999998</v>
      </c>
      <c r="G101" s="26">
        <f>SUM(G102:G107)</f>
        <v>0</v>
      </c>
      <c r="H101" s="26">
        <f>SUM(H102:H107)</f>
        <v>1379977.3099999998</v>
      </c>
      <c r="I101" s="40"/>
    </row>
    <row r="102" spans="1:9" x14ac:dyDescent="0.2">
      <c r="A102" s="8" t="s">
        <v>114</v>
      </c>
      <c r="B102" s="7" t="s">
        <v>119</v>
      </c>
      <c r="C102" s="23"/>
      <c r="D102" s="23">
        <v>91398.43</v>
      </c>
      <c r="E102" s="23">
        <v>1288578.8799999999</v>
      </c>
      <c r="F102" s="23">
        <f t="shared" ref="F102:F160" si="19">+C102+D102+E102</f>
        <v>1379977.3099999998</v>
      </c>
      <c r="H102" s="4">
        <f t="shared" si="16"/>
        <v>1379977.3099999998</v>
      </c>
      <c r="I102" s="40"/>
    </row>
    <row r="103" spans="1:9" x14ac:dyDescent="0.2">
      <c r="A103" s="8" t="s">
        <v>115</v>
      </c>
      <c r="B103" s="7" t="s">
        <v>120</v>
      </c>
      <c r="C103" s="23"/>
      <c r="D103" s="23"/>
      <c r="E103" s="23"/>
      <c r="F103" s="23">
        <f t="shared" si="19"/>
        <v>0</v>
      </c>
      <c r="H103" s="4">
        <f t="shared" si="16"/>
        <v>0</v>
      </c>
      <c r="I103" s="40"/>
    </row>
    <row r="104" spans="1:9" x14ac:dyDescent="0.2">
      <c r="A104" s="8" t="s">
        <v>118</v>
      </c>
      <c r="B104" s="7" t="s">
        <v>121</v>
      </c>
      <c r="C104" s="23"/>
      <c r="D104" s="23"/>
      <c r="E104" s="23"/>
      <c r="F104" s="23">
        <f t="shared" si="19"/>
        <v>0</v>
      </c>
      <c r="H104" s="4">
        <f t="shared" si="16"/>
        <v>0</v>
      </c>
      <c r="I104" s="40"/>
    </row>
    <row r="105" spans="1:9" x14ac:dyDescent="0.2">
      <c r="A105" s="44" t="s">
        <v>250</v>
      </c>
      <c r="B105" s="36" t="s">
        <v>251</v>
      </c>
      <c r="C105" s="37"/>
      <c r="D105" s="37"/>
      <c r="E105" s="37"/>
      <c r="F105" s="23">
        <f>SUM(C105:E105)</f>
        <v>0</v>
      </c>
      <c r="H105" s="4"/>
      <c r="I105" s="40"/>
    </row>
    <row r="106" spans="1:9" x14ac:dyDescent="0.2">
      <c r="A106" s="45"/>
      <c r="B106" s="36"/>
      <c r="C106" s="37"/>
      <c r="D106" s="37"/>
      <c r="E106" s="37"/>
      <c r="F106" s="37"/>
      <c r="H106" s="4"/>
      <c r="I106" s="40"/>
    </row>
    <row r="107" spans="1:9" ht="13.5" thickBot="1" x14ac:dyDescent="0.25">
      <c r="A107" s="15"/>
      <c r="B107" s="9"/>
      <c r="C107" s="28"/>
      <c r="D107" s="28"/>
      <c r="E107" s="28"/>
      <c r="F107" s="28">
        <f t="shared" si="19"/>
        <v>0</v>
      </c>
      <c r="H107" s="4">
        <f t="shared" si="16"/>
        <v>0</v>
      </c>
      <c r="I107" s="40"/>
    </row>
    <row r="108" spans="1:9" ht="16.5" thickBot="1" x14ac:dyDescent="0.3">
      <c r="A108" s="19">
        <v>2.2999999999999998</v>
      </c>
      <c r="B108" s="10" t="s">
        <v>19</v>
      </c>
      <c r="C108" s="20">
        <f>C109+C153+C161</f>
        <v>17463305.640000001</v>
      </c>
      <c r="D108" s="20">
        <f>D109+D115+D121+D128+D131+D138+D153+D161</f>
        <v>3361137.7199999997</v>
      </c>
      <c r="E108" s="20">
        <f>+E109+E115+E121+E128+E131+E138+E153+E161</f>
        <v>3897730.3000000003</v>
      </c>
      <c r="F108" s="20">
        <f>SUM(C108:E108)</f>
        <v>24722173.66</v>
      </c>
      <c r="H108" s="4">
        <f t="shared" si="16"/>
        <v>24722173.66</v>
      </c>
      <c r="I108" s="40"/>
    </row>
    <row r="109" spans="1:9" ht="16.5" x14ac:dyDescent="0.3">
      <c r="A109" s="25" t="s">
        <v>122</v>
      </c>
      <c r="B109" s="3" t="s">
        <v>20</v>
      </c>
      <c r="C109" s="26">
        <f>SUM(C110:C112)</f>
        <v>503305.64</v>
      </c>
      <c r="D109" s="26">
        <f>+D110+D111+D112+D113</f>
        <v>1516356.25</v>
      </c>
      <c r="E109" s="26">
        <f>SUM(E110:E114)</f>
        <v>572248</v>
      </c>
      <c r="F109" s="26">
        <f>SUM(C109:E109)</f>
        <v>2591909.89</v>
      </c>
      <c r="H109" s="4">
        <f t="shared" si="16"/>
        <v>2591909.89</v>
      </c>
      <c r="I109" s="40"/>
    </row>
    <row r="110" spans="1:9" x14ac:dyDescent="0.2">
      <c r="A110" s="8" t="s">
        <v>319</v>
      </c>
      <c r="B110" s="7" t="s">
        <v>21</v>
      </c>
      <c r="C110" s="23">
        <v>503305.64</v>
      </c>
      <c r="D110" s="23">
        <v>1499796.25</v>
      </c>
      <c r="E110" s="23">
        <f>654.9+11916.89+510765+4889.28+35724.5+8297.43</f>
        <v>572248</v>
      </c>
      <c r="F110" s="23">
        <f>SUM(C110:E110)</f>
        <v>2575349.89</v>
      </c>
      <c r="H110" s="4">
        <f t="shared" si="16"/>
        <v>2575349.89</v>
      </c>
      <c r="I110" s="40"/>
    </row>
    <row r="111" spans="1:9" x14ac:dyDescent="0.2">
      <c r="A111" s="8" t="s">
        <v>320</v>
      </c>
      <c r="B111" s="7" t="s">
        <v>22</v>
      </c>
      <c r="C111" s="23"/>
      <c r="D111" s="23"/>
      <c r="E111" s="23"/>
      <c r="F111" s="23">
        <f t="shared" ref="F111:F112" si="20">SUM(C111:E111)</f>
        <v>0</v>
      </c>
      <c r="H111" s="4">
        <f t="shared" si="16"/>
        <v>0</v>
      </c>
      <c r="I111" s="40"/>
    </row>
    <row r="112" spans="1:9" x14ac:dyDescent="0.2">
      <c r="A112" s="8" t="s">
        <v>123</v>
      </c>
      <c r="B112" s="7" t="s">
        <v>23</v>
      </c>
      <c r="C112" s="23"/>
      <c r="D112" s="23">
        <v>7960</v>
      </c>
      <c r="E112" s="29"/>
      <c r="F112" s="23">
        <f t="shared" si="20"/>
        <v>7960</v>
      </c>
      <c r="H112" s="4">
        <f t="shared" si="16"/>
        <v>7960</v>
      </c>
      <c r="I112" s="40"/>
    </row>
    <row r="113" spans="1:9" x14ac:dyDescent="0.2">
      <c r="A113" s="8" t="s">
        <v>321</v>
      </c>
      <c r="B113" s="7" t="s">
        <v>223</v>
      </c>
      <c r="C113" s="23"/>
      <c r="D113" s="23">
        <v>8600</v>
      </c>
      <c r="E113" s="23"/>
      <c r="F113" s="23"/>
      <c r="H113" s="4">
        <f t="shared" si="16"/>
        <v>8600</v>
      </c>
      <c r="I113" s="40"/>
    </row>
    <row r="114" spans="1:9" x14ac:dyDescent="0.2">
      <c r="A114" s="24"/>
      <c r="B114" s="7"/>
      <c r="C114" s="23"/>
      <c r="D114" s="23"/>
      <c r="E114" s="23"/>
      <c r="F114" s="23">
        <f t="shared" si="19"/>
        <v>0</v>
      </c>
      <c r="H114" s="4">
        <f t="shared" si="16"/>
        <v>0</v>
      </c>
      <c r="I114" s="40"/>
    </row>
    <row r="115" spans="1:9" ht="16.5" x14ac:dyDescent="0.3">
      <c r="A115" s="25" t="s">
        <v>124</v>
      </c>
      <c r="B115" s="3" t="s">
        <v>24</v>
      </c>
      <c r="C115" s="26">
        <f>SUM(C116:C120)</f>
        <v>0</v>
      </c>
      <c r="D115" s="26">
        <f>SUM(D116:D120)</f>
        <v>158599.73000000001</v>
      </c>
      <c r="E115" s="26">
        <f>SUM(E116:E120)</f>
        <v>123900</v>
      </c>
      <c r="F115" s="26">
        <f>SUM(C115:E115)</f>
        <v>282499.73</v>
      </c>
      <c r="H115" s="4">
        <f t="shared" si="16"/>
        <v>282499.73</v>
      </c>
      <c r="I115" s="40"/>
    </row>
    <row r="116" spans="1:9" x14ac:dyDescent="0.2">
      <c r="A116" s="8" t="s">
        <v>322</v>
      </c>
      <c r="B116" s="7" t="s">
        <v>25</v>
      </c>
      <c r="C116" s="23"/>
      <c r="D116" s="23">
        <v>15192.07</v>
      </c>
      <c r="E116" s="23"/>
      <c r="F116" s="23">
        <f t="shared" si="19"/>
        <v>15192.07</v>
      </c>
      <c r="H116" s="4">
        <f t="shared" si="16"/>
        <v>15192.07</v>
      </c>
      <c r="I116" s="40"/>
    </row>
    <row r="117" spans="1:9" x14ac:dyDescent="0.2">
      <c r="A117" s="8" t="s">
        <v>323</v>
      </c>
      <c r="B117" s="7" t="s">
        <v>26</v>
      </c>
      <c r="C117" s="23"/>
      <c r="D117" s="23">
        <v>3316.87</v>
      </c>
      <c r="E117" s="23"/>
      <c r="F117" s="23">
        <f t="shared" si="19"/>
        <v>3316.87</v>
      </c>
      <c r="H117" s="4">
        <f t="shared" si="16"/>
        <v>3316.87</v>
      </c>
      <c r="I117" s="40"/>
    </row>
    <row r="118" spans="1:9" x14ac:dyDescent="0.2">
      <c r="A118" s="8" t="s">
        <v>324</v>
      </c>
      <c r="B118" s="7" t="s">
        <v>27</v>
      </c>
      <c r="C118" s="23"/>
      <c r="D118" s="23">
        <v>140090.79</v>
      </c>
      <c r="E118" s="23">
        <v>123900</v>
      </c>
      <c r="F118" s="23">
        <f t="shared" si="19"/>
        <v>263990.79000000004</v>
      </c>
      <c r="H118" s="4">
        <f t="shared" si="16"/>
        <v>263990.79000000004</v>
      </c>
      <c r="I118" s="40"/>
    </row>
    <row r="119" spans="1:9" x14ac:dyDescent="0.2">
      <c r="A119" s="8"/>
      <c r="B119" s="7"/>
      <c r="C119" s="23"/>
      <c r="D119" s="23"/>
      <c r="E119" s="23"/>
      <c r="F119" s="23">
        <f t="shared" si="19"/>
        <v>0</v>
      </c>
      <c r="H119" s="4">
        <f t="shared" si="16"/>
        <v>0</v>
      </c>
      <c r="I119" s="40"/>
    </row>
    <row r="120" spans="1:9" x14ac:dyDescent="0.2">
      <c r="A120" s="24"/>
      <c r="B120" s="7"/>
      <c r="C120" s="23"/>
      <c r="D120" s="23"/>
      <c r="E120" s="23"/>
      <c r="F120" s="23">
        <f t="shared" si="19"/>
        <v>0</v>
      </c>
      <c r="H120" s="4">
        <f t="shared" si="16"/>
        <v>0</v>
      </c>
      <c r="I120" s="40"/>
    </row>
    <row r="121" spans="1:9" ht="16.5" x14ac:dyDescent="0.3">
      <c r="A121" s="25" t="s">
        <v>125</v>
      </c>
      <c r="B121" s="3" t="s">
        <v>28</v>
      </c>
      <c r="C121" s="26">
        <f>SUM(C122:C127)</f>
        <v>0</v>
      </c>
      <c r="D121" s="26">
        <f>SUM(D122:D127)</f>
        <v>15745.04</v>
      </c>
      <c r="E121" s="26">
        <f>SUM(E122:E127)</f>
        <v>51389</v>
      </c>
      <c r="F121" s="26">
        <f>SUM(C121:E121)</f>
        <v>67134.040000000008</v>
      </c>
      <c r="H121" s="4">
        <f t="shared" si="16"/>
        <v>67134.040000000008</v>
      </c>
      <c r="I121" s="40"/>
    </row>
    <row r="122" spans="1:9" x14ac:dyDescent="0.2">
      <c r="A122" s="8" t="s">
        <v>327</v>
      </c>
      <c r="B122" s="7" t="s">
        <v>29</v>
      </c>
      <c r="C122" s="23"/>
      <c r="D122" s="23">
        <v>15745.04</v>
      </c>
      <c r="E122" s="23"/>
      <c r="F122" s="23"/>
      <c r="H122" s="4">
        <f t="shared" si="16"/>
        <v>15745.04</v>
      </c>
      <c r="I122" s="40"/>
    </row>
    <row r="123" spans="1:9" x14ac:dyDescent="0.2">
      <c r="A123" s="8" t="s">
        <v>328</v>
      </c>
      <c r="B123" s="7" t="s">
        <v>30</v>
      </c>
      <c r="C123" s="23"/>
      <c r="D123" s="23"/>
      <c r="E123" s="23"/>
      <c r="F123" s="23">
        <f t="shared" si="19"/>
        <v>0</v>
      </c>
      <c r="H123" s="4">
        <f t="shared" si="16"/>
        <v>0</v>
      </c>
      <c r="I123" s="40"/>
    </row>
    <row r="124" spans="1:9" x14ac:dyDescent="0.2">
      <c r="A124" s="8" t="s">
        <v>329</v>
      </c>
      <c r="B124" s="7" t="s">
        <v>31</v>
      </c>
      <c r="C124" s="23"/>
      <c r="D124" s="23"/>
      <c r="E124" s="23">
        <v>51389</v>
      </c>
      <c r="F124" s="23">
        <f t="shared" si="19"/>
        <v>51389</v>
      </c>
      <c r="H124" s="4">
        <f t="shared" si="16"/>
        <v>51389</v>
      </c>
      <c r="I124" s="40"/>
    </row>
    <row r="125" spans="1:9" x14ac:dyDescent="0.2">
      <c r="A125" s="8" t="s">
        <v>330</v>
      </c>
      <c r="B125" s="7" t="s">
        <v>32</v>
      </c>
      <c r="C125" s="23"/>
      <c r="D125" s="23"/>
      <c r="E125" s="23"/>
      <c r="F125" s="23">
        <f t="shared" si="19"/>
        <v>0</v>
      </c>
      <c r="H125" s="4">
        <f t="shared" si="16"/>
        <v>0</v>
      </c>
      <c r="I125" s="40"/>
    </row>
    <row r="126" spans="1:9" x14ac:dyDescent="0.2">
      <c r="A126" s="8" t="s">
        <v>331</v>
      </c>
      <c r="B126" s="7" t="s">
        <v>33</v>
      </c>
      <c r="C126" s="23"/>
      <c r="D126" s="23"/>
      <c r="E126" s="23"/>
      <c r="F126" s="23">
        <f t="shared" si="19"/>
        <v>0</v>
      </c>
      <c r="H126" s="4">
        <f t="shared" si="16"/>
        <v>0</v>
      </c>
      <c r="I126" s="40"/>
    </row>
    <row r="127" spans="1:9" x14ac:dyDescent="0.2">
      <c r="A127" s="24"/>
      <c r="B127" s="7"/>
      <c r="C127" s="23"/>
      <c r="D127" s="23"/>
      <c r="E127" s="23"/>
      <c r="F127" s="23">
        <f t="shared" si="19"/>
        <v>0</v>
      </c>
      <c r="H127" s="4">
        <f t="shared" si="16"/>
        <v>0</v>
      </c>
      <c r="I127" s="40"/>
    </row>
    <row r="128" spans="1:9" ht="16.5" x14ac:dyDescent="0.3">
      <c r="A128" s="25" t="s">
        <v>126</v>
      </c>
      <c r="B128" s="3" t="s">
        <v>127</v>
      </c>
      <c r="C128" s="26">
        <f>SUM(C129:C130)</f>
        <v>0</v>
      </c>
      <c r="D128" s="26">
        <f t="shared" ref="D128:E128" si="21">SUM(D129:D130)</f>
        <v>285</v>
      </c>
      <c r="E128" s="26">
        <f t="shared" si="21"/>
        <v>0</v>
      </c>
      <c r="F128" s="26">
        <f>SUM(C127:E128)</f>
        <v>285</v>
      </c>
      <c r="H128" s="4">
        <f t="shared" si="16"/>
        <v>285</v>
      </c>
      <c r="I128" s="40"/>
    </row>
    <row r="129" spans="1:9" x14ac:dyDescent="0.2">
      <c r="A129" s="8" t="s">
        <v>332</v>
      </c>
      <c r="B129" s="7" t="s">
        <v>128</v>
      </c>
      <c r="C129" s="23"/>
      <c r="D129" s="23">
        <v>285</v>
      </c>
      <c r="E129" s="23"/>
      <c r="F129" s="23">
        <f t="shared" si="19"/>
        <v>285</v>
      </c>
      <c r="H129" s="4">
        <f t="shared" si="16"/>
        <v>285</v>
      </c>
      <c r="I129" s="40"/>
    </row>
    <row r="130" spans="1:9" x14ac:dyDescent="0.2">
      <c r="A130" s="8"/>
      <c r="B130" s="7"/>
      <c r="C130" s="23"/>
      <c r="D130" s="23"/>
      <c r="E130" s="23"/>
      <c r="F130" s="23">
        <f t="shared" si="19"/>
        <v>0</v>
      </c>
      <c r="H130" s="4">
        <f t="shared" si="16"/>
        <v>0</v>
      </c>
      <c r="I130" s="40"/>
    </row>
    <row r="131" spans="1:9" ht="16.5" x14ac:dyDescent="0.3">
      <c r="A131" s="25" t="s">
        <v>129</v>
      </c>
      <c r="B131" s="3" t="s">
        <v>34</v>
      </c>
      <c r="C131" s="26">
        <f>SUM(C132:C137)</f>
        <v>0</v>
      </c>
      <c r="D131" s="26">
        <f>SUM(D132:D136)</f>
        <v>5958.84</v>
      </c>
      <c r="E131" s="26">
        <f>SUM(E132:E136)</f>
        <v>585</v>
      </c>
      <c r="F131" s="26">
        <f>SUM(C131:E131)</f>
        <v>6543.84</v>
      </c>
      <c r="H131" s="4">
        <f t="shared" si="16"/>
        <v>6543.84</v>
      </c>
      <c r="I131" s="40"/>
    </row>
    <row r="132" spans="1:9" x14ac:dyDescent="0.2">
      <c r="A132" s="8" t="s">
        <v>333</v>
      </c>
      <c r="B132" s="7" t="s">
        <v>35</v>
      </c>
      <c r="C132" s="23"/>
      <c r="D132" s="23"/>
      <c r="E132" s="23"/>
      <c r="F132" s="23">
        <f>SUM(C132:E132)</f>
        <v>0</v>
      </c>
      <c r="H132" s="4">
        <f t="shared" si="16"/>
        <v>0</v>
      </c>
      <c r="I132" s="40"/>
    </row>
    <row r="133" spans="1:9" x14ac:dyDescent="0.2">
      <c r="A133" s="8" t="s">
        <v>334</v>
      </c>
      <c r="B133" s="7" t="s">
        <v>36</v>
      </c>
      <c r="C133" s="23"/>
      <c r="D133" s="23"/>
      <c r="E133" s="23"/>
      <c r="F133" s="23">
        <f t="shared" ref="F133:F135" si="22">SUM(C133:E133)</f>
        <v>0</v>
      </c>
      <c r="H133" s="4">
        <f t="shared" si="16"/>
        <v>0</v>
      </c>
      <c r="I133" s="40"/>
    </row>
    <row r="134" spans="1:9" x14ac:dyDescent="0.2">
      <c r="A134" s="8" t="s">
        <v>335</v>
      </c>
      <c r="B134" s="7" t="s">
        <v>37</v>
      </c>
      <c r="C134" s="23"/>
      <c r="D134" s="23">
        <v>2100</v>
      </c>
      <c r="E134" s="23"/>
      <c r="F134" s="23">
        <f t="shared" si="22"/>
        <v>2100</v>
      </c>
      <c r="H134" s="4">
        <f t="shared" si="16"/>
        <v>2100</v>
      </c>
      <c r="I134" s="40"/>
    </row>
    <row r="135" spans="1:9" x14ac:dyDescent="0.2">
      <c r="A135" s="8" t="s">
        <v>336</v>
      </c>
      <c r="B135" s="7" t="s">
        <v>38</v>
      </c>
      <c r="C135" s="23"/>
      <c r="D135" s="23"/>
      <c r="E135" s="23"/>
      <c r="F135" s="23">
        <f t="shared" si="22"/>
        <v>0</v>
      </c>
      <c r="H135" s="4">
        <f t="shared" si="16"/>
        <v>0</v>
      </c>
      <c r="I135" s="40"/>
    </row>
    <row r="136" spans="1:9" x14ac:dyDescent="0.2">
      <c r="A136" s="8" t="s">
        <v>337</v>
      </c>
      <c r="B136" s="7" t="s">
        <v>39</v>
      </c>
      <c r="C136" s="23"/>
      <c r="D136" s="23">
        <v>3858.84</v>
      </c>
      <c r="E136" s="23">
        <v>585</v>
      </c>
      <c r="F136" s="23">
        <f>SUM(C136:E136)</f>
        <v>4443.84</v>
      </c>
      <c r="H136" s="4">
        <f t="shared" si="16"/>
        <v>4443.84</v>
      </c>
      <c r="I136" s="40"/>
    </row>
    <row r="137" spans="1:9" x14ac:dyDescent="0.2">
      <c r="A137" s="24"/>
      <c r="B137" s="7"/>
      <c r="C137" s="23"/>
      <c r="D137" s="23"/>
      <c r="E137" s="23"/>
      <c r="F137" s="23">
        <f t="shared" si="19"/>
        <v>0</v>
      </c>
      <c r="H137" s="4">
        <f t="shared" si="16"/>
        <v>0</v>
      </c>
      <c r="I137" s="40"/>
    </row>
    <row r="138" spans="1:9" ht="16.5" x14ac:dyDescent="0.3">
      <c r="A138" s="25" t="s">
        <v>130</v>
      </c>
      <c r="B138" s="3" t="s">
        <v>40</v>
      </c>
      <c r="C138" s="26">
        <f>SUM(C139:C152)</f>
        <v>0</v>
      </c>
      <c r="D138" s="26">
        <f>SUM(D139:D151)</f>
        <v>146138.96</v>
      </c>
      <c r="E138" s="26">
        <f>SUM(E139:E152)</f>
        <v>30532.010000000002</v>
      </c>
      <c r="F138" s="26">
        <f>SUM(C138:E138)</f>
        <v>176670.97</v>
      </c>
      <c r="H138" s="4">
        <f t="shared" si="16"/>
        <v>176670.97</v>
      </c>
      <c r="I138" s="40"/>
    </row>
    <row r="139" spans="1:9" x14ac:dyDescent="0.2">
      <c r="A139" s="8" t="s">
        <v>131</v>
      </c>
      <c r="B139" s="7" t="s">
        <v>137</v>
      </c>
      <c r="C139" s="23"/>
      <c r="D139" s="23"/>
      <c r="E139" s="23"/>
      <c r="F139" s="23">
        <f>SUM(C139:E139)</f>
        <v>0</v>
      </c>
      <c r="H139" s="4">
        <f t="shared" si="16"/>
        <v>0</v>
      </c>
      <c r="I139" s="40"/>
    </row>
    <row r="140" spans="1:9" x14ac:dyDescent="0.2">
      <c r="A140" s="8" t="s">
        <v>132</v>
      </c>
      <c r="B140" s="7" t="s">
        <v>138</v>
      </c>
      <c r="C140" s="23"/>
      <c r="D140" s="23"/>
      <c r="E140" s="23"/>
      <c r="F140" s="23">
        <f t="shared" ref="F140:F145" si="23">SUM(C140:E140)</f>
        <v>0</v>
      </c>
      <c r="H140" s="4">
        <f t="shared" si="16"/>
        <v>0</v>
      </c>
      <c r="I140" s="40"/>
    </row>
    <row r="141" spans="1:9" x14ac:dyDescent="0.2">
      <c r="A141" s="8" t="s">
        <v>133</v>
      </c>
      <c r="B141" s="7" t="s">
        <v>139</v>
      </c>
      <c r="C141" s="23"/>
      <c r="D141" s="23"/>
      <c r="E141" s="23"/>
      <c r="F141" s="23">
        <f t="shared" si="23"/>
        <v>0</v>
      </c>
      <c r="H141" s="4">
        <f t="shared" si="16"/>
        <v>0</v>
      </c>
      <c r="I141" s="40"/>
    </row>
    <row r="142" spans="1:9" x14ac:dyDescent="0.2">
      <c r="A142" s="8" t="s">
        <v>134</v>
      </c>
      <c r="B142" s="7" t="s">
        <v>140</v>
      </c>
      <c r="C142" s="23"/>
      <c r="D142" s="23"/>
      <c r="E142" s="23"/>
      <c r="F142" s="23">
        <f t="shared" si="23"/>
        <v>0</v>
      </c>
      <c r="H142" s="4">
        <f t="shared" si="16"/>
        <v>0</v>
      </c>
      <c r="I142" s="40"/>
    </row>
    <row r="143" spans="1:9" x14ac:dyDescent="0.2">
      <c r="A143" s="8" t="s">
        <v>135</v>
      </c>
      <c r="B143" s="7" t="s">
        <v>141</v>
      </c>
      <c r="C143" s="23"/>
      <c r="D143" s="23"/>
      <c r="E143" s="23"/>
      <c r="F143" s="23">
        <f t="shared" si="23"/>
        <v>0</v>
      </c>
      <c r="H143" s="4">
        <f t="shared" si="16"/>
        <v>0</v>
      </c>
      <c r="I143" s="40"/>
    </row>
    <row r="144" spans="1:9" x14ac:dyDescent="0.2">
      <c r="A144" s="8" t="s">
        <v>136</v>
      </c>
      <c r="B144" s="7" t="s">
        <v>142</v>
      </c>
      <c r="C144" s="23"/>
      <c r="D144" s="23">
        <v>60139.88</v>
      </c>
      <c r="E144" s="23"/>
      <c r="F144" s="23">
        <f t="shared" si="23"/>
        <v>60139.88</v>
      </c>
      <c r="H144" s="4">
        <f t="shared" si="16"/>
        <v>60139.88</v>
      </c>
      <c r="I144" s="40"/>
    </row>
    <row r="145" spans="1:9" x14ac:dyDescent="0.2">
      <c r="A145" s="8" t="s">
        <v>143</v>
      </c>
      <c r="B145" s="7" t="s">
        <v>148</v>
      </c>
      <c r="C145" s="23"/>
      <c r="D145" s="23"/>
      <c r="E145" s="23"/>
      <c r="F145" s="23">
        <f t="shared" si="23"/>
        <v>0</v>
      </c>
      <c r="H145" s="4">
        <f t="shared" si="16"/>
        <v>0</v>
      </c>
      <c r="I145" s="40"/>
    </row>
    <row r="146" spans="1:9" x14ac:dyDescent="0.2">
      <c r="A146" s="8" t="s">
        <v>325</v>
      </c>
      <c r="B146" s="7" t="s">
        <v>248</v>
      </c>
      <c r="C146" s="23"/>
      <c r="D146" s="23"/>
      <c r="E146" s="23"/>
      <c r="F146" s="23"/>
      <c r="H146" s="4"/>
      <c r="I146" s="40"/>
    </row>
    <row r="147" spans="1:9" x14ac:dyDescent="0.2">
      <c r="A147" s="8" t="s">
        <v>326</v>
      </c>
      <c r="B147" s="7" t="s">
        <v>252</v>
      </c>
      <c r="C147" s="23"/>
      <c r="D147" s="23">
        <v>450</v>
      </c>
      <c r="E147" s="23">
        <f>11125.15+15930+370+3106.86</f>
        <v>30532.010000000002</v>
      </c>
      <c r="F147" s="23">
        <f>SUM(C147:E147)</f>
        <v>30982.010000000002</v>
      </c>
      <c r="H147" s="4"/>
      <c r="I147" s="40"/>
    </row>
    <row r="148" spans="1:9" x14ac:dyDescent="0.2">
      <c r="A148" s="8" t="s">
        <v>144</v>
      </c>
      <c r="B148" s="7" t="s">
        <v>149</v>
      </c>
      <c r="C148" s="23"/>
      <c r="D148" s="23">
        <v>6642.96</v>
      </c>
      <c r="E148" s="23"/>
      <c r="F148" s="23">
        <f>SUM(C148:E148)</f>
        <v>6642.96</v>
      </c>
      <c r="H148" s="4">
        <f t="shared" si="16"/>
        <v>6642.96</v>
      </c>
      <c r="I148" s="40"/>
    </row>
    <row r="149" spans="1:9" x14ac:dyDescent="0.2">
      <c r="A149" s="8" t="s">
        <v>145</v>
      </c>
      <c r="B149" s="7" t="s">
        <v>150</v>
      </c>
      <c r="C149" s="23"/>
      <c r="D149" s="23"/>
      <c r="E149" s="23"/>
      <c r="F149" s="23">
        <f t="shared" ref="F149:F151" si="24">SUM(C149:E149)</f>
        <v>0</v>
      </c>
      <c r="H149" s="4">
        <f t="shared" si="16"/>
        <v>0</v>
      </c>
      <c r="I149" s="40"/>
    </row>
    <row r="150" spans="1:9" x14ac:dyDescent="0.2">
      <c r="A150" s="8" t="s">
        <v>146</v>
      </c>
      <c r="B150" s="7" t="s">
        <v>151</v>
      </c>
      <c r="C150" s="23"/>
      <c r="D150" s="23">
        <v>78906.12</v>
      </c>
      <c r="E150" s="23"/>
      <c r="F150" s="23">
        <f t="shared" si="24"/>
        <v>78906.12</v>
      </c>
      <c r="H150" s="4">
        <f t="shared" si="16"/>
        <v>78906.12</v>
      </c>
      <c r="I150" s="40"/>
    </row>
    <row r="151" spans="1:9" x14ac:dyDescent="0.2">
      <c r="A151" s="8" t="s">
        <v>147</v>
      </c>
      <c r="B151" s="7" t="s">
        <v>152</v>
      </c>
      <c r="C151" s="23"/>
      <c r="D151" s="23"/>
      <c r="E151" s="23"/>
      <c r="F151" s="23">
        <f t="shared" si="24"/>
        <v>0</v>
      </c>
      <c r="H151" s="4">
        <f t="shared" si="16"/>
        <v>0</v>
      </c>
      <c r="I151" s="40"/>
    </row>
    <row r="152" spans="1:9" x14ac:dyDescent="0.2">
      <c r="A152" s="24"/>
      <c r="B152" s="7"/>
      <c r="C152" s="23"/>
      <c r="D152" s="23"/>
      <c r="E152" s="23"/>
      <c r="F152" s="23">
        <f t="shared" si="19"/>
        <v>0</v>
      </c>
      <c r="H152" s="4">
        <f t="shared" si="16"/>
        <v>0</v>
      </c>
      <c r="I152" s="40"/>
    </row>
    <row r="153" spans="1:9" ht="16.5" x14ac:dyDescent="0.3">
      <c r="A153" s="25" t="s">
        <v>153</v>
      </c>
      <c r="B153" s="3" t="s">
        <v>196</v>
      </c>
      <c r="C153" s="26">
        <f>SUM(C154:C160)</f>
        <v>1960000</v>
      </c>
      <c r="D153" s="26">
        <f>SUM(D154:D160)</f>
        <v>1095551.48</v>
      </c>
      <c r="E153" s="26">
        <f>SUM(E154:E160)</f>
        <v>154910.17000000001</v>
      </c>
      <c r="F153" s="26">
        <f>SUM(C153:E153)</f>
        <v>3210461.65</v>
      </c>
      <c r="H153" s="4">
        <f t="shared" si="16"/>
        <v>3210461.65</v>
      </c>
      <c r="I153" s="40"/>
    </row>
    <row r="154" spans="1:9" x14ac:dyDescent="0.2">
      <c r="A154" s="8" t="s">
        <v>156</v>
      </c>
      <c r="B154" s="7" t="s">
        <v>158</v>
      </c>
      <c r="C154" s="23"/>
      <c r="D154" s="23">
        <v>694458.21</v>
      </c>
      <c r="E154" s="23"/>
      <c r="F154" s="23">
        <f t="shared" ref="F154:F158" si="25">SUM(C154:E154)</f>
        <v>694458.21</v>
      </c>
      <c r="H154" s="4">
        <f t="shared" si="16"/>
        <v>694458.21</v>
      </c>
      <c r="I154" s="40"/>
    </row>
    <row r="155" spans="1:9" x14ac:dyDescent="0.2">
      <c r="A155" s="8" t="s">
        <v>155</v>
      </c>
      <c r="B155" s="7" t="s">
        <v>159</v>
      </c>
      <c r="C155" s="23">
        <v>1960000</v>
      </c>
      <c r="D155" s="23">
        <v>373003.68</v>
      </c>
      <c r="E155" s="23">
        <f>5282.91+6284.25+7763.41+6532.13+20000+6848.57+8011.56+26343+8552.55+9807.18+11239.07+7666.05+11467.04+10735.45+8377</f>
        <v>154910.17000000001</v>
      </c>
      <c r="F155" s="23">
        <f t="shared" si="25"/>
        <v>2487913.85</v>
      </c>
      <c r="H155" s="4">
        <f t="shared" si="16"/>
        <v>2487913.85</v>
      </c>
      <c r="I155" s="40"/>
    </row>
    <row r="156" spans="1:9" x14ac:dyDescent="0.2">
      <c r="A156" s="8" t="s">
        <v>264</v>
      </c>
      <c r="B156" s="7" t="s">
        <v>265</v>
      </c>
      <c r="C156" s="23"/>
      <c r="D156" s="23">
        <v>17751.400000000001</v>
      </c>
      <c r="E156" s="23" t="s">
        <v>271</v>
      </c>
      <c r="F156" s="23"/>
      <c r="H156" s="4"/>
      <c r="I156" s="40"/>
    </row>
    <row r="157" spans="1:9" x14ac:dyDescent="0.2">
      <c r="A157" s="8" t="s">
        <v>154</v>
      </c>
      <c r="B157" s="7" t="s">
        <v>160</v>
      </c>
      <c r="C157" s="23"/>
      <c r="D157" s="23">
        <v>2100</v>
      </c>
      <c r="E157" s="23"/>
      <c r="F157" s="23">
        <f t="shared" si="25"/>
        <v>2100</v>
      </c>
      <c r="H157" s="4">
        <f t="shared" si="16"/>
        <v>2100</v>
      </c>
      <c r="I157" s="40"/>
    </row>
    <row r="158" spans="1:9" x14ac:dyDescent="0.2">
      <c r="A158" s="8" t="s">
        <v>157</v>
      </c>
      <c r="B158" s="7" t="s">
        <v>161</v>
      </c>
      <c r="C158" s="23"/>
      <c r="D158" s="23">
        <v>1970</v>
      </c>
      <c r="E158" s="23"/>
      <c r="F158" s="23">
        <f t="shared" si="25"/>
        <v>1970</v>
      </c>
      <c r="H158" s="4">
        <f t="shared" si="16"/>
        <v>1970</v>
      </c>
      <c r="I158" s="40"/>
    </row>
    <row r="159" spans="1:9" x14ac:dyDescent="0.2">
      <c r="A159" s="8" t="s">
        <v>233</v>
      </c>
      <c r="B159" s="7" t="s">
        <v>234</v>
      </c>
      <c r="C159" s="23"/>
      <c r="D159" s="23">
        <v>1259.8499999999999</v>
      </c>
      <c r="E159" s="23"/>
      <c r="F159" s="23">
        <f>SUM(C159:E159)</f>
        <v>1259.8499999999999</v>
      </c>
      <c r="H159" s="4">
        <f t="shared" si="16"/>
        <v>1259.8499999999999</v>
      </c>
      <c r="I159" s="40"/>
    </row>
    <row r="160" spans="1:9" x14ac:dyDescent="0.2">
      <c r="A160" s="8" t="s">
        <v>257</v>
      </c>
      <c r="B160" s="7" t="s">
        <v>258</v>
      </c>
      <c r="C160" s="23"/>
      <c r="D160" s="23">
        <v>5008.34</v>
      </c>
      <c r="E160" s="23"/>
      <c r="F160" s="23">
        <f t="shared" si="19"/>
        <v>5008.34</v>
      </c>
      <c r="H160" s="4">
        <f t="shared" si="16"/>
        <v>5008.34</v>
      </c>
      <c r="I160" s="40"/>
    </row>
    <row r="161" spans="1:9" ht="16.5" x14ac:dyDescent="0.3">
      <c r="A161" s="25" t="s">
        <v>162</v>
      </c>
      <c r="B161" s="3" t="s">
        <v>195</v>
      </c>
      <c r="C161" s="26">
        <f>+C170</f>
        <v>15000000</v>
      </c>
      <c r="D161" s="26">
        <f>SUM(D162:D169)</f>
        <v>422502.42000000004</v>
      </c>
      <c r="E161" s="26">
        <f>SUM(E162:E170)</f>
        <v>2964166.12</v>
      </c>
      <c r="F161" s="26">
        <f>SUM(C161:E161)</f>
        <v>18386668.539999999</v>
      </c>
      <c r="H161" s="4">
        <f t="shared" si="16"/>
        <v>18386668.539999999</v>
      </c>
      <c r="I161" s="40"/>
    </row>
    <row r="162" spans="1:9" x14ac:dyDescent="0.2">
      <c r="A162" s="8" t="s">
        <v>338</v>
      </c>
      <c r="B162" s="7" t="s">
        <v>163</v>
      </c>
      <c r="C162" s="23"/>
      <c r="D162" s="23">
        <v>585</v>
      </c>
      <c r="E162" s="23">
        <v>248000</v>
      </c>
      <c r="F162" s="23">
        <f>+E162+D162</f>
        <v>248585</v>
      </c>
      <c r="H162" s="4">
        <f t="shared" si="16"/>
        <v>248585</v>
      </c>
      <c r="I162" s="40"/>
    </row>
    <row r="163" spans="1:9" x14ac:dyDescent="0.2">
      <c r="A163" s="8" t="s">
        <v>339</v>
      </c>
      <c r="B163" s="7" t="s">
        <v>164</v>
      </c>
      <c r="C163" s="23"/>
      <c r="D163" s="23">
        <v>20405.509999999998</v>
      </c>
      <c r="E163" s="23">
        <f>20000+22398.5+4062.82+516793.96+2149.9</f>
        <v>565405.18000000005</v>
      </c>
      <c r="F163" s="23">
        <f>SUM(C163:E163)</f>
        <v>585810.69000000006</v>
      </c>
      <c r="H163" s="4">
        <f t="shared" si="16"/>
        <v>585810.69000000006</v>
      </c>
      <c r="I163" s="40"/>
    </row>
    <row r="164" spans="1:9" x14ac:dyDescent="0.2">
      <c r="A164" s="8" t="s">
        <v>340</v>
      </c>
      <c r="B164" s="7" t="s">
        <v>165</v>
      </c>
      <c r="C164" s="23"/>
      <c r="D164" s="23"/>
      <c r="E164" s="23"/>
      <c r="F164" s="23">
        <f t="shared" ref="F164:F169" si="26">SUM(C164:E164)</f>
        <v>0</v>
      </c>
      <c r="H164" s="4">
        <f t="shared" ref="H164:H228" si="27">+C164+D164+E164</f>
        <v>0</v>
      </c>
      <c r="I164" s="40"/>
    </row>
    <row r="165" spans="1:9" x14ac:dyDescent="0.2">
      <c r="A165" s="8" t="s">
        <v>341</v>
      </c>
      <c r="B165" s="7" t="s">
        <v>218</v>
      </c>
      <c r="C165" s="23"/>
      <c r="D165" s="23"/>
      <c r="E165" s="23"/>
      <c r="F165" s="23">
        <f t="shared" si="26"/>
        <v>0</v>
      </c>
      <c r="H165" s="4">
        <f t="shared" si="27"/>
        <v>0</v>
      </c>
      <c r="I165" s="40"/>
    </row>
    <row r="166" spans="1:9" x14ac:dyDescent="0.2">
      <c r="A166" s="8" t="s">
        <v>342</v>
      </c>
      <c r="B166" s="7" t="s">
        <v>166</v>
      </c>
      <c r="C166" s="23"/>
      <c r="D166" s="23">
        <v>1837.95</v>
      </c>
      <c r="E166" s="23"/>
      <c r="F166" s="23">
        <f t="shared" si="26"/>
        <v>1837.95</v>
      </c>
      <c r="H166" s="4">
        <f t="shared" si="27"/>
        <v>1837.95</v>
      </c>
      <c r="I166" s="40"/>
    </row>
    <row r="167" spans="1:9" x14ac:dyDescent="0.2">
      <c r="A167" s="8" t="s">
        <v>343</v>
      </c>
      <c r="B167" s="7" t="s">
        <v>41</v>
      </c>
      <c r="C167" s="23"/>
      <c r="D167" s="23">
        <v>843.18</v>
      </c>
      <c r="E167" s="23">
        <f>63260+1417003+36170.54+634327.4</f>
        <v>2150760.94</v>
      </c>
      <c r="F167" s="23">
        <f t="shared" si="26"/>
        <v>2151604.12</v>
      </c>
      <c r="H167" s="4">
        <f t="shared" si="27"/>
        <v>2151604.12</v>
      </c>
      <c r="I167" s="40"/>
    </row>
    <row r="168" spans="1:9" x14ac:dyDescent="0.2">
      <c r="A168" s="8" t="s">
        <v>344</v>
      </c>
      <c r="B168" s="7" t="s">
        <v>224</v>
      </c>
      <c r="C168" s="23"/>
      <c r="D168" s="23">
        <v>5945.2</v>
      </c>
      <c r="E168" s="23" t="s">
        <v>273</v>
      </c>
      <c r="F168" s="23">
        <f t="shared" si="26"/>
        <v>5945.2</v>
      </c>
      <c r="H168" s="4" t="e">
        <f t="shared" si="27"/>
        <v>#VALUE!</v>
      </c>
      <c r="I168" s="40"/>
    </row>
    <row r="169" spans="1:9" x14ac:dyDescent="0.2">
      <c r="A169" s="8" t="s">
        <v>345</v>
      </c>
      <c r="B169" s="7" t="s">
        <v>167</v>
      </c>
      <c r="C169" s="23"/>
      <c r="D169" s="23">
        <v>392885.58</v>
      </c>
      <c r="E169" s="23"/>
      <c r="F169" s="23">
        <f t="shared" si="26"/>
        <v>392885.58</v>
      </c>
      <c r="H169" s="4">
        <f t="shared" si="27"/>
        <v>392885.58</v>
      </c>
      <c r="I169" s="40"/>
    </row>
    <row r="170" spans="1:9" ht="13.5" thickBot="1" x14ac:dyDescent="0.25">
      <c r="A170" s="8" t="s">
        <v>278</v>
      </c>
      <c r="B170" s="7" t="s">
        <v>277</v>
      </c>
      <c r="C170" s="23">
        <v>15000000</v>
      </c>
      <c r="D170" s="23"/>
      <c r="E170" s="23"/>
      <c r="F170" s="23">
        <f t="shared" ref="F170:F226" si="28">+C170+D170+E170</f>
        <v>15000000</v>
      </c>
      <c r="H170" s="4">
        <f t="shared" si="27"/>
        <v>15000000</v>
      </c>
      <c r="I170" s="40"/>
    </row>
    <row r="171" spans="1:9" ht="16.5" thickBot="1" x14ac:dyDescent="0.3">
      <c r="A171" s="19">
        <v>2.4</v>
      </c>
      <c r="B171" s="10" t="s">
        <v>189</v>
      </c>
      <c r="C171" s="20">
        <f>C176</f>
        <v>0</v>
      </c>
      <c r="D171" s="20">
        <f>+D172+D176</f>
        <v>274372.06</v>
      </c>
      <c r="E171" s="20">
        <f>E176+E172</f>
        <v>11852962.51</v>
      </c>
      <c r="F171" s="20">
        <f>SUM(C171:E171)</f>
        <v>12127334.57</v>
      </c>
      <c r="H171" s="4">
        <f t="shared" si="27"/>
        <v>12127334.57</v>
      </c>
      <c r="I171" s="40"/>
    </row>
    <row r="172" spans="1:9" ht="16.5" x14ac:dyDescent="0.3">
      <c r="A172" s="25" t="s">
        <v>210</v>
      </c>
      <c r="B172" s="3" t="s">
        <v>211</v>
      </c>
      <c r="C172" s="26">
        <f>SUM(C175:C177)</f>
        <v>0</v>
      </c>
      <c r="D172" s="26">
        <f>+D173+D174</f>
        <v>235000</v>
      </c>
      <c r="E172" s="26">
        <f>+E174+E175</f>
        <v>0</v>
      </c>
      <c r="F172" s="26">
        <f>+E172+D172+C172</f>
        <v>235000</v>
      </c>
      <c r="H172" s="4">
        <f t="shared" si="27"/>
        <v>235000</v>
      </c>
      <c r="I172" s="40"/>
    </row>
    <row r="173" spans="1:9" x14ac:dyDescent="0.2">
      <c r="A173" s="8" t="s">
        <v>346</v>
      </c>
      <c r="B173" s="7" t="s">
        <v>276</v>
      </c>
      <c r="C173" s="23"/>
      <c r="D173" s="23">
        <v>192000</v>
      </c>
      <c r="E173" s="23"/>
      <c r="F173" s="23">
        <f t="shared" ref="F173" si="29">+C173+D173+E173</f>
        <v>192000</v>
      </c>
      <c r="H173" s="4">
        <f t="shared" ref="H173" si="30">+C173+D173+E173</f>
        <v>192000</v>
      </c>
      <c r="I173" s="40"/>
    </row>
    <row r="174" spans="1:9" x14ac:dyDescent="0.2">
      <c r="A174" s="8" t="s">
        <v>347</v>
      </c>
      <c r="B174" s="7" t="s">
        <v>230</v>
      </c>
      <c r="C174" s="23"/>
      <c r="D174" s="23">
        <v>43000</v>
      </c>
      <c r="E174" s="23"/>
      <c r="F174" s="23">
        <f>SUM(C174:E174)</f>
        <v>43000</v>
      </c>
      <c r="H174" s="4"/>
      <c r="I174" s="40"/>
    </row>
    <row r="175" spans="1:9" x14ac:dyDescent="0.2">
      <c r="A175" s="8" t="s">
        <v>348</v>
      </c>
      <c r="B175" s="7" t="s">
        <v>212</v>
      </c>
      <c r="C175" s="23"/>
      <c r="D175" s="23"/>
      <c r="E175" s="23"/>
      <c r="F175" s="23">
        <f t="shared" ref="F175" si="31">+C175+D175+E175</f>
        <v>0</v>
      </c>
      <c r="H175" s="4">
        <f t="shared" si="27"/>
        <v>0</v>
      </c>
      <c r="I175" s="40"/>
    </row>
    <row r="176" spans="1:9" ht="16.5" x14ac:dyDescent="0.3">
      <c r="A176" s="25" t="s">
        <v>262</v>
      </c>
      <c r="B176" s="3" t="s">
        <v>190</v>
      </c>
      <c r="C176" s="26">
        <f>SUM(C177:C179)</f>
        <v>0</v>
      </c>
      <c r="D176" s="26">
        <f t="shared" ref="D176" si="32">SUM(D177:D179)</f>
        <v>39372.06</v>
      </c>
      <c r="E176" s="26">
        <f>SUM(E177:E179)</f>
        <v>11852962.51</v>
      </c>
      <c r="F176" s="26">
        <f>SUM(F177:F179)</f>
        <v>11892334.57</v>
      </c>
      <c r="H176" s="4">
        <f t="shared" si="27"/>
        <v>11892334.57</v>
      </c>
      <c r="I176" s="40"/>
    </row>
    <row r="177" spans="1:9" x14ac:dyDescent="0.2">
      <c r="A177" s="8" t="s">
        <v>349</v>
      </c>
      <c r="B177" s="7" t="s">
        <v>263</v>
      </c>
      <c r="C177" s="23">
        <v>0</v>
      </c>
      <c r="D177" s="23">
        <v>39372.06</v>
      </c>
      <c r="E177" s="23">
        <f>5428416.79+6424545.72</f>
        <v>11852962.51</v>
      </c>
      <c r="F177" s="23">
        <f t="shared" si="28"/>
        <v>11892334.57</v>
      </c>
      <c r="H177" s="4">
        <f t="shared" si="27"/>
        <v>11892334.57</v>
      </c>
      <c r="I177" s="40"/>
    </row>
    <row r="178" spans="1:9" x14ac:dyDescent="0.2">
      <c r="A178" s="8"/>
      <c r="B178" s="7"/>
      <c r="C178" s="23"/>
      <c r="D178" s="23"/>
      <c r="E178" s="23"/>
      <c r="F178" s="23">
        <f t="shared" si="28"/>
        <v>0</v>
      </c>
      <c r="H178" s="4">
        <f t="shared" si="27"/>
        <v>0</v>
      </c>
      <c r="I178" s="40"/>
    </row>
    <row r="179" spans="1:9" ht="13.5" thickBot="1" x14ac:dyDescent="0.25">
      <c r="A179" s="24"/>
      <c r="B179" s="7"/>
      <c r="C179" s="23"/>
      <c r="D179" s="23"/>
      <c r="E179" s="23"/>
      <c r="F179" s="23">
        <f t="shared" si="28"/>
        <v>0</v>
      </c>
      <c r="H179" s="4">
        <f t="shared" si="27"/>
        <v>0</v>
      </c>
      <c r="I179" s="40"/>
    </row>
    <row r="180" spans="1:9" ht="16.5" thickBot="1" x14ac:dyDescent="0.3">
      <c r="A180" s="19">
        <v>2.6</v>
      </c>
      <c r="B180" s="10" t="s">
        <v>168</v>
      </c>
      <c r="C180" s="20">
        <f>C181</f>
        <v>0</v>
      </c>
      <c r="D180" s="20">
        <f>+D181+D189+D194+D198+D205+D209</f>
        <v>0</v>
      </c>
      <c r="E180" s="20">
        <f>+E181+E189+E194+E198+E205+E209+E224</f>
        <v>3908153.45</v>
      </c>
      <c r="F180" s="20">
        <f>SUM(C180:E180)</f>
        <v>3908153.45</v>
      </c>
      <c r="H180" s="4">
        <f t="shared" si="27"/>
        <v>3908153.45</v>
      </c>
      <c r="I180" s="40"/>
    </row>
    <row r="181" spans="1:9" ht="16.5" x14ac:dyDescent="0.3">
      <c r="A181" s="21" t="s">
        <v>169</v>
      </c>
      <c r="B181" s="14" t="s">
        <v>42</v>
      </c>
      <c r="C181" s="22">
        <f>SUM(C182:C226)</f>
        <v>0</v>
      </c>
      <c r="D181" s="22">
        <f>SUM(D182:D187)</f>
        <v>0</v>
      </c>
      <c r="E181" s="52">
        <f>+E182+E184+E183+E185+E186+E187+E188</f>
        <v>2764450.25</v>
      </c>
      <c r="F181" s="22">
        <f>+E181+D181+C181</f>
        <v>2764450.25</v>
      </c>
      <c r="H181" s="4">
        <f t="shared" si="27"/>
        <v>2764450.25</v>
      </c>
      <c r="I181" s="40"/>
    </row>
    <row r="182" spans="1:9" x14ac:dyDescent="0.2">
      <c r="A182" s="8" t="s">
        <v>350</v>
      </c>
      <c r="B182" s="7" t="s">
        <v>170</v>
      </c>
      <c r="C182" s="23"/>
      <c r="D182" s="23"/>
      <c r="E182" s="23">
        <f>303000.4+103222.6+81538+88500</f>
        <v>576261</v>
      </c>
      <c r="F182" s="23">
        <f>SUM(C182:E182)</f>
        <v>576261</v>
      </c>
      <c r="H182" s="4">
        <f t="shared" si="27"/>
        <v>576261</v>
      </c>
      <c r="I182" s="40"/>
    </row>
    <row r="183" spans="1:9" x14ac:dyDescent="0.2">
      <c r="A183" s="8" t="s">
        <v>351</v>
      </c>
      <c r="B183" s="7" t="s">
        <v>197</v>
      </c>
      <c r="C183" s="23"/>
      <c r="D183" s="23"/>
      <c r="E183" s="23"/>
      <c r="F183" s="23">
        <f>SUM(C183:E183)</f>
        <v>0</v>
      </c>
      <c r="H183" s="4">
        <f t="shared" si="27"/>
        <v>0</v>
      </c>
      <c r="I183" s="40"/>
    </row>
    <row r="184" spans="1:9" x14ac:dyDescent="0.2">
      <c r="A184" s="8" t="s">
        <v>352</v>
      </c>
      <c r="B184" s="7" t="s">
        <v>186</v>
      </c>
      <c r="C184" s="23"/>
      <c r="D184" s="23"/>
      <c r="E184" s="23">
        <f>217058.25+295000+560500+617848</f>
        <v>1690406.25</v>
      </c>
      <c r="F184" s="23">
        <f t="shared" ref="F184:F187" si="33">SUM(C184:E184)</f>
        <v>1690406.25</v>
      </c>
      <c r="H184" s="4">
        <f t="shared" si="27"/>
        <v>1690406.25</v>
      </c>
      <c r="I184" s="40"/>
    </row>
    <row r="185" spans="1:9" x14ac:dyDescent="0.2">
      <c r="A185" s="8" t="s">
        <v>260</v>
      </c>
      <c r="B185" s="7" t="s">
        <v>261</v>
      </c>
      <c r="C185" s="23"/>
      <c r="D185" s="23"/>
      <c r="E185" s="23"/>
      <c r="F185" s="23"/>
      <c r="H185" s="4"/>
      <c r="I185" s="40"/>
    </row>
    <row r="186" spans="1:9" x14ac:dyDescent="0.2">
      <c r="A186" s="8" t="s">
        <v>353</v>
      </c>
      <c r="B186" s="7" t="s">
        <v>231</v>
      </c>
      <c r="C186" s="23"/>
      <c r="D186" s="23"/>
      <c r="E186" s="23"/>
      <c r="F186" s="23">
        <f t="shared" si="33"/>
        <v>0</v>
      </c>
      <c r="H186" s="4">
        <f>+C186+D186+E186</f>
        <v>0</v>
      </c>
      <c r="I186" s="40"/>
    </row>
    <row r="187" spans="1:9" x14ac:dyDescent="0.2">
      <c r="A187" s="8" t="s">
        <v>354</v>
      </c>
      <c r="B187" s="7" t="s">
        <v>198</v>
      </c>
      <c r="C187" s="23"/>
      <c r="D187" s="23"/>
      <c r="E187" s="23">
        <v>497783</v>
      </c>
      <c r="F187" s="23">
        <f t="shared" si="33"/>
        <v>497783</v>
      </c>
      <c r="H187" s="4">
        <f t="shared" si="27"/>
        <v>497783</v>
      </c>
      <c r="I187" s="40"/>
    </row>
    <row r="188" spans="1:9" x14ac:dyDescent="0.2">
      <c r="A188" s="8"/>
      <c r="B188" s="7"/>
      <c r="C188" s="23"/>
      <c r="D188" s="23"/>
      <c r="E188" s="23"/>
      <c r="F188" s="23"/>
      <c r="H188" s="4">
        <f t="shared" si="27"/>
        <v>0</v>
      </c>
      <c r="I188" s="40"/>
    </row>
    <row r="189" spans="1:9" ht="16.5" x14ac:dyDescent="0.3">
      <c r="A189" s="25" t="s">
        <v>199</v>
      </c>
      <c r="B189" s="3" t="s">
        <v>200</v>
      </c>
      <c r="C189" s="26"/>
      <c r="D189" s="26">
        <f>+D190+D191+D192</f>
        <v>0</v>
      </c>
      <c r="E189" s="26">
        <f>+E190+E191+E192</f>
        <v>410923.2</v>
      </c>
      <c r="F189" s="26">
        <f>+F190+F191+F192</f>
        <v>410923.2</v>
      </c>
      <c r="H189" s="4">
        <f t="shared" si="27"/>
        <v>410923.2</v>
      </c>
      <c r="I189" s="40"/>
    </row>
    <row r="190" spans="1:9" x14ac:dyDescent="0.2">
      <c r="A190" s="8" t="s">
        <v>355</v>
      </c>
      <c r="B190" s="7" t="s">
        <v>201</v>
      </c>
      <c r="C190" s="23"/>
      <c r="D190" s="23"/>
      <c r="E190" s="23">
        <f>88500+322423.2</f>
        <v>410923.2</v>
      </c>
      <c r="F190" s="23">
        <f>+E190+D190+C190</f>
        <v>410923.2</v>
      </c>
      <c r="H190" s="4">
        <f t="shared" si="27"/>
        <v>410923.2</v>
      </c>
      <c r="I190" s="40"/>
    </row>
    <row r="191" spans="1:9" x14ac:dyDescent="0.2">
      <c r="A191" s="8" t="s">
        <v>356</v>
      </c>
      <c r="B191" s="7" t="s">
        <v>357</v>
      </c>
      <c r="C191" s="23"/>
      <c r="D191" s="23"/>
      <c r="E191" s="23"/>
      <c r="F191" s="23">
        <f>+E191+D191+C191</f>
        <v>0</v>
      </c>
      <c r="H191" s="4">
        <f t="shared" si="27"/>
        <v>0</v>
      </c>
      <c r="I191" s="40"/>
    </row>
    <row r="192" spans="1:9" x14ac:dyDescent="0.2">
      <c r="A192" s="8" t="s">
        <v>358</v>
      </c>
      <c r="B192" s="7" t="s">
        <v>213</v>
      </c>
      <c r="C192" s="23"/>
      <c r="D192" s="23"/>
      <c r="E192" s="23"/>
      <c r="F192" s="23">
        <f>+E192+D192+C192</f>
        <v>0</v>
      </c>
      <c r="H192" s="4">
        <f t="shared" si="27"/>
        <v>0</v>
      </c>
      <c r="I192" s="40"/>
    </row>
    <row r="193" spans="1:9" x14ac:dyDescent="0.2">
      <c r="A193" s="8"/>
      <c r="B193" s="7"/>
      <c r="C193" s="23"/>
      <c r="D193" s="23"/>
      <c r="E193" s="23"/>
      <c r="F193" s="23"/>
      <c r="H193" s="4">
        <f t="shared" si="27"/>
        <v>0</v>
      </c>
      <c r="I193" s="40"/>
    </row>
    <row r="194" spans="1:9" ht="16.5" x14ac:dyDescent="0.3">
      <c r="A194" s="25" t="s">
        <v>171</v>
      </c>
      <c r="B194" s="3" t="s">
        <v>172</v>
      </c>
      <c r="C194" s="26">
        <v>0</v>
      </c>
      <c r="D194" s="26">
        <f>+D195+D196</f>
        <v>0</v>
      </c>
      <c r="E194" s="26"/>
      <c r="F194" s="26">
        <f>+F196</f>
        <v>0</v>
      </c>
      <c r="H194" s="4">
        <f t="shared" si="27"/>
        <v>0</v>
      </c>
      <c r="I194" s="40"/>
    </row>
    <row r="195" spans="1:9" x14ac:dyDescent="0.2">
      <c r="A195" s="8" t="s">
        <v>359</v>
      </c>
      <c r="B195" s="7" t="s">
        <v>174</v>
      </c>
      <c r="C195" s="23"/>
      <c r="D195" s="23"/>
      <c r="E195" s="23"/>
      <c r="F195" s="23"/>
      <c r="H195" s="4">
        <f t="shared" si="27"/>
        <v>0</v>
      </c>
      <c r="I195" s="40"/>
    </row>
    <row r="196" spans="1:9" x14ac:dyDescent="0.2">
      <c r="A196" s="8" t="s">
        <v>360</v>
      </c>
      <c r="B196" s="7" t="s">
        <v>214</v>
      </c>
      <c r="C196" s="23"/>
      <c r="D196" s="23"/>
      <c r="E196" s="23"/>
      <c r="F196" s="23">
        <f>SUM(C196:E196)</f>
        <v>0</v>
      </c>
      <c r="H196" s="4">
        <f t="shared" si="27"/>
        <v>0</v>
      </c>
      <c r="I196" s="40"/>
    </row>
    <row r="197" spans="1:9" x14ac:dyDescent="0.2">
      <c r="A197" s="8"/>
      <c r="B197" s="7"/>
      <c r="C197" s="23"/>
      <c r="D197" s="23"/>
      <c r="E197" s="23"/>
      <c r="F197" s="23"/>
      <c r="H197" s="4">
        <f t="shared" si="27"/>
        <v>0</v>
      </c>
      <c r="I197" s="40"/>
    </row>
    <row r="198" spans="1:9" ht="16.5" x14ac:dyDescent="0.3">
      <c r="A198" s="25" t="s">
        <v>175</v>
      </c>
      <c r="B198" s="3" t="s">
        <v>202</v>
      </c>
      <c r="C198" s="26"/>
      <c r="D198" s="26">
        <f>SUM(D199:D203)</f>
        <v>0</v>
      </c>
      <c r="E198" s="26">
        <f>+E199+E201+E202+E203+E204+E200</f>
        <v>732780</v>
      </c>
      <c r="F198" s="26">
        <f>SUM(C198:E198)</f>
        <v>732780</v>
      </c>
      <c r="H198" s="4">
        <f t="shared" si="27"/>
        <v>732780</v>
      </c>
      <c r="I198" s="40"/>
    </row>
    <row r="199" spans="1:9" x14ac:dyDescent="0.2">
      <c r="A199" s="8" t="s">
        <v>361</v>
      </c>
      <c r="B199" s="7" t="s">
        <v>203</v>
      </c>
      <c r="C199" s="23"/>
      <c r="D199" s="23"/>
      <c r="E199" s="23"/>
      <c r="F199" s="23">
        <f>+E199+D199+C199</f>
        <v>0</v>
      </c>
      <c r="H199" s="4">
        <f t="shared" si="27"/>
        <v>0</v>
      </c>
      <c r="I199" s="40"/>
    </row>
    <row r="200" spans="1:9" x14ac:dyDescent="0.2">
      <c r="A200" s="8" t="s">
        <v>362</v>
      </c>
      <c r="B200" s="7" t="s">
        <v>239</v>
      </c>
      <c r="C200" s="23"/>
      <c r="D200" s="23"/>
      <c r="E200" s="23"/>
      <c r="F200" s="48">
        <f>SUM(C200:E200)</f>
        <v>0</v>
      </c>
      <c r="H200" s="4"/>
      <c r="I200" s="40"/>
    </row>
    <row r="201" spans="1:9" x14ac:dyDescent="0.2">
      <c r="A201" s="8" t="s">
        <v>363</v>
      </c>
      <c r="B201" s="7" t="s">
        <v>215</v>
      </c>
      <c r="C201" s="23"/>
      <c r="D201" s="23">
        <v>0</v>
      </c>
      <c r="E201" s="23"/>
      <c r="F201" s="23">
        <f>SUM(C201:E201)</f>
        <v>0</v>
      </c>
      <c r="H201" s="4">
        <f t="shared" si="27"/>
        <v>0</v>
      </c>
      <c r="I201" s="40"/>
    </row>
    <row r="202" spans="1:9" x14ac:dyDescent="0.2">
      <c r="A202" s="8" t="s">
        <v>364</v>
      </c>
      <c r="B202" s="7" t="s">
        <v>204</v>
      </c>
      <c r="C202" s="23">
        <v>0</v>
      </c>
      <c r="D202" s="23"/>
      <c r="E202" s="23">
        <v>732780</v>
      </c>
      <c r="F202" s="23">
        <f>+E202+D202+C202</f>
        <v>732780</v>
      </c>
      <c r="H202" s="4">
        <f t="shared" si="27"/>
        <v>732780</v>
      </c>
      <c r="I202" s="40"/>
    </row>
    <row r="203" spans="1:9" x14ac:dyDescent="0.2">
      <c r="A203" s="8" t="s">
        <v>365</v>
      </c>
      <c r="B203" s="7" t="s">
        <v>225</v>
      </c>
      <c r="C203" s="23"/>
      <c r="D203" s="23"/>
      <c r="E203" s="23"/>
      <c r="F203" s="23">
        <f>SUM(C203:E203)</f>
        <v>0</v>
      </c>
      <c r="H203" s="4">
        <f t="shared" si="27"/>
        <v>0</v>
      </c>
      <c r="I203" s="40"/>
    </row>
    <row r="204" spans="1:9" x14ac:dyDescent="0.2">
      <c r="A204" s="8" t="s">
        <v>366</v>
      </c>
      <c r="B204" s="7" t="s">
        <v>246</v>
      </c>
      <c r="C204" s="23"/>
      <c r="D204" s="23"/>
      <c r="E204" s="23"/>
      <c r="F204" s="23">
        <f>SUM(C204:E204)</f>
        <v>0</v>
      </c>
      <c r="H204" s="4">
        <f t="shared" si="27"/>
        <v>0</v>
      </c>
      <c r="I204" s="40"/>
    </row>
    <row r="205" spans="1:9" ht="16.5" x14ac:dyDescent="0.3">
      <c r="A205" s="25" t="s">
        <v>226</v>
      </c>
      <c r="B205" s="3" t="s">
        <v>227</v>
      </c>
      <c r="C205" s="26"/>
      <c r="D205" s="26">
        <f>SUM(D206:D207)</f>
        <v>0</v>
      </c>
      <c r="E205" s="26">
        <f>+E206</f>
        <v>0</v>
      </c>
      <c r="F205" s="26">
        <f>+E205+D205+C205</f>
        <v>0</v>
      </c>
      <c r="H205" s="4"/>
      <c r="I205" s="40"/>
    </row>
    <row r="206" spans="1:9" x14ac:dyDescent="0.2">
      <c r="A206" s="8" t="s">
        <v>367</v>
      </c>
      <c r="B206" s="7" t="s">
        <v>228</v>
      </c>
      <c r="C206" s="23"/>
      <c r="D206" s="23"/>
      <c r="E206" s="23"/>
      <c r="F206" s="23">
        <f>+E206+D206+C206</f>
        <v>0</v>
      </c>
      <c r="H206" s="4"/>
      <c r="I206" s="40"/>
    </row>
    <row r="207" spans="1:9" x14ac:dyDescent="0.2">
      <c r="A207" s="8" t="s">
        <v>368</v>
      </c>
      <c r="B207" s="7" t="s">
        <v>229</v>
      </c>
      <c r="C207" s="23"/>
      <c r="D207" s="23"/>
      <c r="E207" s="23"/>
      <c r="F207" s="23">
        <f>SUM(C207:E207)</f>
        <v>0</v>
      </c>
      <c r="H207" s="4"/>
      <c r="I207" s="40"/>
    </row>
    <row r="208" spans="1:9" ht="16.5" customHeight="1" x14ac:dyDescent="0.2">
      <c r="A208" s="24"/>
      <c r="B208" s="7"/>
      <c r="C208" s="23"/>
      <c r="D208" s="23"/>
      <c r="E208" s="23"/>
      <c r="F208" s="23"/>
      <c r="H208" s="4"/>
      <c r="I208" s="40"/>
    </row>
    <row r="209" spans="1:9" ht="16.5" x14ac:dyDescent="0.3">
      <c r="A209" s="25" t="s">
        <v>179</v>
      </c>
      <c r="B209" s="3" t="s">
        <v>180</v>
      </c>
      <c r="C209" s="26"/>
      <c r="D209" s="53">
        <f>+D210+D211+D222+D223</f>
        <v>0</v>
      </c>
      <c r="E209" s="26"/>
      <c r="F209" s="26">
        <f>+F222</f>
        <v>0</v>
      </c>
      <c r="H209" s="4">
        <f t="shared" si="27"/>
        <v>0</v>
      </c>
      <c r="I209" s="40"/>
    </row>
    <row r="210" spans="1:9" x14ac:dyDescent="0.2">
      <c r="A210" s="8" t="s">
        <v>369</v>
      </c>
      <c r="B210" s="7" t="s">
        <v>43</v>
      </c>
      <c r="C210" s="23"/>
      <c r="D210" s="23"/>
      <c r="E210" s="23"/>
      <c r="F210" s="23"/>
      <c r="H210" s="4">
        <f t="shared" si="27"/>
        <v>0</v>
      </c>
      <c r="I210" s="40"/>
    </row>
    <row r="211" spans="1:9" x14ac:dyDescent="0.2">
      <c r="A211" s="8" t="s">
        <v>370</v>
      </c>
      <c r="B211" s="7" t="s">
        <v>183</v>
      </c>
      <c r="C211" s="23"/>
      <c r="D211" s="23"/>
      <c r="E211" s="23"/>
      <c r="F211" s="23"/>
      <c r="H211" s="4">
        <f t="shared" si="27"/>
        <v>0</v>
      </c>
      <c r="I211" s="40"/>
    </row>
    <row r="212" spans="1:9" ht="16.5" hidden="1" x14ac:dyDescent="0.3">
      <c r="A212" s="30"/>
      <c r="B212" s="16" t="s">
        <v>44</v>
      </c>
      <c r="C212" s="23"/>
      <c r="D212" s="23"/>
      <c r="E212" s="23"/>
      <c r="F212" s="23">
        <f t="shared" si="28"/>
        <v>0</v>
      </c>
      <c r="H212" s="4">
        <f t="shared" si="27"/>
        <v>0</v>
      </c>
      <c r="I212" s="40"/>
    </row>
    <row r="213" spans="1:9" hidden="1" x14ac:dyDescent="0.2">
      <c r="A213" s="8" t="s">
        <v>173</v>
      </c>
      <c r="B213" s="7" t="s">
        <v>174</v>
      </c>
      <c r="C213" s="23"/>
      <c r="D213" s="23"/>
      <c r="E213" s="23"/>
      <c r="F213" s="23">
        <f t="shared" si="28"/>
        <v>0</v>
      </c>
      <c r="H213" s="4">
        <f t="shared" si="27"/>
        <v>0</v>
      </c>
      <c r="I213" s="40"/>
    </row>
    <row r="214" spans="1:9" hidden="1" x14ac:dyDescent="0.2">
      <c r="A214" s="8"/>
      <c r="B214" s="7"/>
      <c r="C214" s="23"/>
      <c r="D214" s="23"/>
      <c r="E214" s="23"/>
      <c r="F214" s="23">
        <f t="shared" si="28"/>
        <v>0</v>
      </c>
      <c r="H214" s="4">
        <f t="shared" si="27"/>
        <v>0</v>
      </c>
      <c r="I214" s="40"/>
    </row>
    <row r="215" spans="1:9" ht="16.5" hidden="1" x14ac:dyDescent="0.3">
      <c r="A215" s="31" t="s">
        <v>175</v>
      </c>
      <c r="B215" s="1" t="s">
        <v>176</v>
      </c>
      <c r="C215" s="23"/>
      <c r="D215" s="23"/>
      <c r="E215" s="23"/>
      <c r="F215" s="23">
        <f t="shared" si="28"/>
        <v>0</v>
      </c>
      <c r="H215" s="4">
        <f t="shared" si="27"/>
        <v>0</v>
      </c>
      <c r="I215" s="40"/>
    </row>
    <row r="216" spans="1:9" hidden="1" x14ac:dyDescent="0.2">
      <c r="A216" s="8" t="s">
        <v>177</v>
      </c>
      <c r="B216" s="7" t="s">
        <v>178</v>
      </c>
      <c r="C216" s="23"/>
      <c r="D216" s="23"/>
      <c r="E216" s="23"/>
      <c r="F216" s="23">
        <f t="shared" si="28"/>
        <v>0</v>
      </c>
      <c r="H216" s="4">
        <f t="shared" si="27"/>
        <v>0</v>
      </c>
      <c r="I216" s="40"/>
    </row>
    <row r="217" spans="1:9" hidden="1" x14ac:dyDescent="0.2">
      <c r="A217" s="24"/>
      <c r="B217" s="7"/>
      <c r="C217" s="23"/>
      <c r="D217" s="23"/>
      <c r="E217" s="23"/>
      <c r="F217" s="23">
        <f t="shared" si="28"/>
        <v>0</v>
      </c>
      <c r="H217" s="4">
        <f t="shared" si="27"/>
        <v>0</v>
      </c>
      <c r="I217" s="40"/>
    </row>
    <row r="218" spans="1:9" ht="16.5" hidden="1" x14ac:dyDescent="0.3">
      <c r="A218" s="31" t="s">
        <v>179</v>
      </c>
      <c r="B218" s="1" t="s">
        <v>180</v>
      </c>
      <c r="C218" s="23"/>
      <c r="D218" s="23"/>
      <c r="E218" s="23"/>
      <c r="F218" s="23">
        <f t="shared" si="28"/>
        <v>0</v>
      </c>
      <c r="H218" s="4">
        <f t="shared" si="27"/>
        <v>0</v>
      </c>
      <c r="I218" s="40"/>
    </row>
    <row r="219" spans="1:9" hidden="1" x14ac:dyDescent="0.2">
      <c r="A219" s="8" t="s">
        <v>181</v>
      </c>
      <c r="B219" s="7" t="s">
        <v>43</v>
      </c>
      <c r="C219" s="23"/>
      <c r="D219" s="23"/>
      <c r="E219" s="23"/>
      <c r="F219" s="23">
        <f t="shared" si="28"/>
        <v>0</v>
      </c>
      <c r="H219" s="4">
        <f t="shared" si="27"/>
        <v>0</v>
      </c>
      <c r="I219" s="40"/>
    </row>
    <row r="220" spans="1:9" hidden="1" x14ac:dyDescent="0.2">
      <c r="A220" s="8" t="s">
        <v>182</v>
      </c>
      <c r="B220" s="7" t="s">
        <v>183</v>
      </c>
      <c r="C220" s="23"/>
      <c r="D220" s="23"/>
      <c r="E220" s="23"/>
      <c r="F220" s="23">
        <f t="shared" si="28"/>
        <v>0</v>
      </c>
      <c r="H220" s="4">
        <f t="shared" si="27"/>
        <v>0</v>
      </c>
      <c r="I220" s="40"/>
    </row>
    <row r="221" spans="1:9" hidden="1" x14ac:dyDescent="0.2">
      <c r="A221" s="8"/>
      <c r="B221" s="7"/>
      <c r="C221" s="23"/>
      <c r="D221" s="23"/>
      <c r="E221" s="23"/>
      <c r="F221" s="23">
        <f t="shared" si="28"/>
        <v>0</v>
      </c>
      <c r="H221" s="4">
        <f t="shared" si="27"/>
        <v>0</v>
      </c>
      <c r="I221" s="40"/>
    </row>
    <row r="222" spans="1:9" x14ac:dyDescent="0.2">
      <c r="A222" s="35" t="s">
        <v>216</v>
      </c>
      <c r="B222" s="36" t="s">
        <v>217</v>
      </c>
      <c r="C222" s="37">
        <v>0</v>
      </c>
      <c r="D222" s="37"/>
      <c r="E222" s="37"/>
      <c r="F222" s="37">
        <f>SUM(C222:E222)</f>
        <v>0</v>
      </c>
      <c r="H222" s="4">
        <f t="shared" si="27"/>
        <v>0</v>
      </c>
      <c r="I222" s="40"/>
    </row>
    <row r="223" spans="1:9" x14ac:dyDescent="0.2">
      <c r="A223" s="35"/>
      <c r="B223" s="36"/>
      <c r="C223" s="37"/>
      <c r="D223" s="37"/>
      <c r="E223" s="37"/>
      <c r="F223" s="37"/>
      <c r="H223" s="4"/>
      <c r="I223" s="40"/>
    </row>
    <row r="224" spans="1:9" ht="16.5" x14ac:dyDescent="0.3">
      <c r="A224" s="25" t="s">
        <v>238</v>
      </c>
      <c r="B224" s="3" t="s">
        <v>227</v>
      </c>
      <c r="C224" s="50"/>
      <c r="D224" s="50"/>
      <c r="E224" s="49">
        <f>+E225+E226</f>
        <v>0</v>
      </c>
      <c r="F224" s="26">
        <f>SUM(C224:E224)</f>
        <v>0</v>
      </c>
      <c r="H224" s="4"/>
      <c r="I224" s="40"/>
    </row>
    <row r="225" spans="1:9" x14ac:dyDescent="0.2">
      <c r="A225" s="35" t="s">
        <v>371</v>
      </c>
      <c r="B225" s="7" t="s">
        <v>259</v>
      </c>
      <c r="C225" s="37"/>
      <c r="D225" s="37"/>
      <c r="E225" s="37"/>
      <c r="F225" s="23">
        <f>SUM(C225:E225)</f>
        <v>0</v>
      </c>
      <c r="H225" s="4"/>
      <c r="I225" s="40"/>
    </row>
    <row r="226" spans="1:9" ht="13.5" thickBot="1" x14ac:dyDescent="0.25">
      <c r="A226" s="27"/>
      <c r="B226" s="9"/>
      <c r="C226" s="28"/>
      <c r="D226" s="28"/>
      <c r="E226" s="28"/>
      <c r="F226" s="28">
        <f t="shared" si="28"/>
        <v>0</v>
      </c>
      <c r="H226" s="4">
        <f t="shared" si="27"/>
        <v>0</v>
      </c>
      <c r="I226" s="40"/>
    </row>
    <row r="227" spans="1:9" ht="18.75" thickBot="1" x14ac:dyDescent="0.3">
      <c r="A227" s="32"/>
      <c r="B227" s="13" t="s">
        <v>44</v>
      </c>
      <c r="C227" s="33">
        <f>C180+C171+C108+C41+C9</f>
        <v>53885543.75</v>
      </c>
      <c r="D227" s="33">
        <f>D180+D171+D108+D41+D9</f>
        <v>93488871.969999999</v>
      </c>
      <c r="E227" s="33">
        <f>E180+E171+E108+E41+E9</f>
        <v>31137776.559999999</v>
      </c>
      <c r="F227" s="33">
        <f>+E227+D227+C227</f>
        <v>178512192.28</v>
      </c>
      <c r="H227" s="4">
        <f t="shared" si="27"/>
        <v>178512192.28</v>
      </c>
      <c r="I227" s="40"/>
    </row>
    <row r="228" spans="1:9" ht="13.5" thickTop="1" x14ac:dyDescent="0.2">
      <c r="A228" s="11"/>
      <c r="B228" s="12"/>
      <c r="C228" s="2"/>
      <c r="D228" s="2"/>
      <c r="E228" s="2"/>
      <c r="F228" s="2"/>
      <c r="H228" s="4">
        <f t="shared" si="27"/>
        <v>0</v>
      </c>
    </row>
    <row r="229" spans="1:9" hidden="1" x14ac:dyDescent="0.2"/>
    <row r="230" spans="1:9" hidden="1" x14ac:dyDescent="0.2">
      <c r="H230" s="4">
        <f>SUM(C227:E227)</f>
        <v>178512192.28</v>
      </c>
    </row>
    <row r="231" spans="1:9" hidden="1" x14ac:dyDescent="0.2">
      <c r="F231" s="4"/>
    </row>
    <row r="232" spans="1:9" hidden="1" x14ac:dyDescent="0.2"/>
    <row r="233" spans="1:9" hidden="1" x14ac:dyDescent="0.2"/>
    <row r="234" spans="1:9" hidden="1" x14ac:dyDescent="0.2"/>
    <row r="235" spans="1:9" hidden="1" x14ac:dyDescent="0.2"/>
    <row r="236" spans="1:9" hidden="1" x14ac:dyDescent="0.2">
      <c r="A236" t="s">
        <v>192</v>
      </c>
      <c r="C236" s="38">
        <f>+C209+C198+C194+C189+C181+C176+C161+C153+C138+C131+C128+C121+C115+C109+C101+C86+C74+C69+C62+C57+C54+C50+C42+C36+C26+C22+C19+C13+C10</f>
        <v>53885543.75</v>
      </c>
      <c r="D236" s="38">
        <f>+D180+D171+D108+D41+D9</f>
        <v>93488871.969999999</v>
      </c>
      <c r="E236" s="38">
        <f>+E209+E198+E194+E189+E181+E176+E161+E153+E138+E131+E128+E121+E115+E109+E101+E86+E74+E69+E62+E57+E54+E50+E42+E36+E26+E22+E19+E13+E10</f>
        <v>31137776.560000002</v>
      </c>
      <c r="F236" s="38">
        <f>+E236+D236+C236</f>
        <v>178512192.28</v>
      </c>
      <c r="H236" s="4">
        <f>+H227</f>
        <v>178512192.28</v>
      </c>
    </row>
    <row r="237" spans="1:9" hidden="1" x14ac:dyDescent="0.2"/>
    <row r="238" spans="1:9" hidden="1" x14ac:dyDescent="0.2">
      <c r="F238" s="4"/>
    </row>
    <row r="239" spans="1:9" hidden="1" x14ac:dyDescent="0.2"/>
    <row r="240" spans="1:9" x14ac:dyDescent="0.2">
      <c r="A240" s="39"/>
      <c r="C240" s="40"/>
      <c r="D240" s="40"/>
      <c r="E240" s="40">
        <v>0</v>
      </c>
      <c r="F240" s="40"/>
      <c r="G240" s="40"/>
      <c r="H240" s="40">
        <f t="shared" ref="H240" si="34">+H227-H236</f>
        <v>0</v>
      </c>
    </row>
    <row r="241" spans="3:6" x14ac:dyDescent="0.2">
      <c r="C241" s="40"/>
      <c r="F241" s="40"/>
    </row>
  </sheetData>
  <mergeCells count="8">
    <mergeCell ref="A7:A8"/>
    <mergeCell ref="B7:B8"/>
    <mergeCell ref="A1:F1"/>
    <mergeCell ref="A2:F2"/>
    <mergeCell ref="A3:F3"/>
    <mergeCell ref="A4:F4"/>
    <mergeCell ref="A5:F5"/>
    <mergeCell ref="A6:F6"/>
  </mergeCells>
  <printOptions horizontalCentered="1"/>
  <pageMargins left="0" right="0" top="0.5" bottom="0" header="0" footer="0"/>
  <pageSetup scale="65" orientation="portrait" r:id="rId1"/>
  <headerFooter alignWithMargins="0"/>
  <rowBreaks count="2" manualBreakCount="2">
    <brk id="65" max="2" man="1"/>
    <brk id="227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DICIEMBRE-2016</vt:lpstr>
      <vt:lpstr>'DICIEMBRE-2016'!Área_de_impresión</vt:lpstr>
      <vt:lpstr>'DICIEMBRE-2016'!Títulos_a_imprimir</vt:lpstr>
    </vt:vector>
  </TitlesOfParts>
  <Company>SOLIDARIDAD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fr.cardoza</dc:creator>
  <cp:lastModifiedBy>Alvaro Leandro Segura Sierra</cp:lastModifiedBy>
  <cp:lastPrinted>2017-01-06T15:56:21Z</cp:lastPrinted>
  <dcterms:created xsi:type="dcterms:W3CDTF">2013-08-07T15:42:38Z</dcterms:created>
  <dcterms:modified xsi:type="dcterms:W3CDTF">2019-03-29T14:18:23Z</dcterms:modified>
</cp:coreProperties>
</file>