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7715" windowHeight="11325"/>
  </bookViews>
  <sheets>
    <sheet name="Consolidado Diciembre-2016" sheetId="1" r:id="rId1"/>
  </sheets>
  <definedNames>
    <definedName name="_xlnm.Print_Area" localSheetId="0">'Consolidado Diciembre-2016'!$A$1:$F$234</definedName>
    <definedName name="_xlnm.Print_Titles" localSheetId="0">'Consolidado Diciembre-2016'!$1:$7</definedName>
  </definedNames>
  <calcPr calcId="145621"/>
</workbook>
</file>

<file path=xl/calcChain.xml><?xml version="1.0" encoding="utf-8"?>
<calcChain xmlns="http://schemas.openxmlformats.org/spreadsheetml/2006/main">
  <c r="D30" i="1" l="1"/>
  <c r="D21" i="1"/>
  <c r="D18" i="1"/>
  <c r="D12" i="1"/>
  <c r="D161" i="1"/>
  <c r="D98" i="1"/>
  <c r="D34" i="1"/>
  <c r="D53" i="1"/>
  <c r="D65" i="1"/>
  <c r="D78" i="1"/>
  <c r="D49" i="1"/>
  <c r="D85" i="1"/>
  <c r="D75" i="1"/>
  <c r="D22" i="1"/>
  <c r="D13" i="1" l="1"/>
  <c r="H217" i="1" l="1"/>
  <c r="H215" i="1"/>
  <c r="F214" i="1"/>
  <c r="E213" i="1"/>
  <c r="D213" i="1"/>
  <c r="F213" i="1" s="1"/>
  <c r="H212" i="1"/>
  <c r="F212" i="1"/>
  <c r="H211" i="1"/>
  <c r="F211" i="1"/>
  <c r="H210" i="1"/>
  <c r="F210" i="1"/>
  <c r="H209" i="1"/>
  <c r="F209" i="1"/>
  <c r="H208" i="1"/>
  <c r="F208" i="1"/>
  <c r="H207" i="1"/>
  <c r="F207" i="1"/>
  <c r="H206" i="1"/>
  <c r="F206" i="1"/>
  <c r="H205" i="1"/>
  <c r="F205" i="1"/>
  <c r="H204" i="1"/>
  <c r="F204" i="1"/>
  <c r="H203" i="1"/>
  <c r="F203" i="1"/>
  <c r="H202" i="1"/>
  <c r="F202" i="1"/>
  <c r="H201" i="1"/>
  <c r="H200" i="1"/>
  <c r="F199" i="1"/>
  <c r="D199" i="1"/>
  <c r="H199" i="1" s="1"/>
  <c r="F198" i="1"/>
  <c r="F197" i="1"/>
  <c r="E196" i="1"/>
  <c r="F196" i="1" s="1"/>
  <c r="D196" i="1"/>
  <c r="H195" i="1"/>
  <c r="F195" i="1"/>
  <c r="H194" i="1"/>
  <c r="F194" i="1"/>
  <c r="H193" i="1"/>
  <c r="F193" i="1"/>
  <c r="H192" i="1"/>
  <c r="F192" i="1"/>
  <c r="F191" i="1"/>
  <c r="H190" i="1"/>
  <c r="F190" i="1"/>
  <c r="E189" i="1"/>
  <c r="D189" i="1"/>
  <c r="F189" i="1" s="1"/>
  <c r="H188" i="1"/>
  <c r="F188" i="1"/>
  <c r="H187" i="1"/>
  <c r="F186" i="1"/>
  <c r="D186" i="1"/>
  <c r="H186" i="1" s="1"/>
  <c r="H185" i="1"/>
  <c r="F185" i="1"/>
  <c r="H184" i="1"/>
  <c r="F184" i="1"/>
  <c r="H183" i="1"/>
  <c r="F183" i="1"/>
  <c r="F181" i="1" s="1"/>
  <c r="H182" i="1"/>
  <c r="F182" i="1"/>
  <c r="E181" i="1"/>
  <c r="D181" i="1"/>
  <c r="H180" i="1"/>
  <c r="F180" i="1"/>
  <c r="H179" i="1"/>
  <c r="F179" i="1"/>
  <c r="H178" i="1"/>
  <c r="F178" i="1"/>
  <c r="H177" i="1"/>
  <c r="F177" i="1"/>
  <c r="H176" i="1"/>
  <c r="F176" i="1"/>
  <c r="H175" i="1"/>
  <c r="F175" i="1"/>
  <c r="E174" i="1"/>
  <c r="F174" i="1" s="1"/>
  <c r="D174" i="1"/>
  <c r="C174" i="1"/>
  <c r="D173" i="1"/>
  <c r="C173" i="1"/>
  <c r="H172" i="1"/>
  <c r="F172" i="1"/>
  <c r="H171" i="1"/>
  <c r="F171" i="1"/>
  <c r="H170" i="1"/>
  <c r="F170" i="1"/>
  <c r="F169" i="1"/>
  <c r="E169" i="1"/>
  <c r="D169" i="1"/>
  <c r="C169" i="1"/>
  <c r="H167" i="1"/>
  <c r="F167" i="1"/>
  <c r="F164" i="1"/>
  <c r="E162" i="1"/>
  <c r="D162" i="1"/>
  <c r="F161" i="1" s="1"/>
  <c r="C162" i="1"/>
  <c r="E161" i="1"/>
  <c r="C161" i="1"/>
  <c r="H159" i="1"/>
  <c r="F159" i="1"/>
  <c r="H158" i="1"/>
  <c r="F158" i="1"/>
  <c r="H157" i="1"/>
  <c r="F157" i="1"/>
  <c r="H156" i="1"/>
  <c r="F156" i="1"/>
  <c r="H155" i="1"/>
  <c r="F155" i="1"/>
  <c r="H154" i="1"/>
  <c r="F154" i="1"/>
  <c r="H153" i="1"/>
  <c r="F153" i="1"/>
  <c r="H152" i="1"/>
  <c r="F152" i="1"/>
  <c r="E151" i="1"/>
  <c r="D151" i="1"/>
  <c r="C151" i="1"/>
  <c r="H150" i="1"/>
  <c r="F150" i="1"/>
  <c r="H149" i="1"/>
  <c r="F149" i="1"/>
  <c r="H148" i="1"/>
  <c r="F148" i="1"/>
  <c r="H147" i="1"/>
  <c r="F147" i="1"/>
  <c r="H146" i="1"/>
  <c r="F146" i="1"/>
  <c r="H144" i="1"/>
  <c r="F144" i="1"/>
  <c r="H143" i="1"/>
  <c r="F143" i="1"/>
  <c r="E142" i="1"/>
  <c r="D142" i="1"/>
  <c r="C142" i="1"/>
  <c r="H141" i="1"/>
  <c r="F141" i="1"/>
  <c r="H140" i="1"/>
  <c r="F140" i="1"/>
  <c r="H139" i="1"/>
  <c r="F139" i="1"/>
  <c r="H138" i="1"/>
  <c r="F138" i="1"/>
  <c r="H137" i="1"/>
  <c r="F137" i="1"/>
  <c r="F136" i="1"/>
  <c r="H134" i="1"/>
  <c r="F134" i="1"/>
  <c r="H133" i="1"/>
  <c r="F133" i="1"/>
  <c r="H132" i="1"/>
  <c r="F132" i="1"/>
  <c r="H131" i="1"/>
  <c r="F131" i="1"/>
  <c r="H130" i="1"/>
  <c r="F130" i="1"/>
  <c r="H129" i="1"/>
  <c r="F129" i="1"/>
  <c r="H128" i="1"/>
  <c r="F128" i="1"/>
  <c r="E127" i="1"/>
  <c r="D127" i="1"/>
  <c r="C127" i="1"/>
  <c r="H126" i="1"/>
  <c r="F126" i="1"/>
  <c r="H125" i="1"/>
  <c r="F125" i="1"/>
  <c r="H124" i="1"/>
  <c r="F124" i="1"/>
  <c r="H123" i="1"/>
  <c r="F123" i="1"/>
  <c r="H122" i="1"/>
  <c r="F122" i="1"/>
  <c r="H121" i="1"/>
  <c r="F121" i="1"/>
  <c r="E120" i="1"/>
  <c r="D120" i="1"/>
  <c r="C120" i="1"/>
  <c r="H119" i="1"/>
  <c r="F119" i="1"/>
  <c r="H118" i="1"/>
  <c r="F118" i="1"/>
  <c r="E117" i="1"/>
  <c r="D117" i="1"/>
  <c r="C117" i="1"/>
  <c r="H117" i="1" s="1"/>
  <c r="H116" i="1"/>
  <c r="F116" i="1"/>
  <c r="H115" i="1"/>
  <c r="F115" i="1"/>
  <c r="H114" i="1"/>
  <c r="F114" i="1"/>
  <c r="H113" i="1"/>
  <c r="F113" i="1"/>
  <c r="F112" i="1"/>
  <c r="H111" i="1"/>
  <c r="F111" i="1"/>
  <c r="E110" i="1"/>
  <c r="D110" i="1"/>
  <c r="C110" i="1"/>
  <c r="H109" i="1"/>
  <c r="F109" i="1"/>
  <c r="H108" i="1"/>
  <c r="F108" i="1"/>
  <c r="H107" i="1"/>
  <c r="F107" i="1"/>
  <c r="H106" i="1"/>
  <c r="F106" i="1"/>
  <c r="H105" i="1"/>
  <c r="F105" i="1"/>
  <c r="E104" i="1"/>
  <c r="D104" i="1"/>
  <c r="C104" i="1"/>
  <c r="H103" i="1"/>
  <c r="H102" i="1"/>
  <c r="F102" i="1"/>
  <c r="H101" i="1"/>
  <c r="F101" i="1"/>
  <c r="F100" i="1"/>
  <c r="E99" i="1"/>
  <c r="E98" i="1" s="1"/>
  <c r="D99" i="1"/>
  <c r="C99" i="1"/>
  <c r="C98" i="1"/>
  <c r="F97" i="1"/>
  <c r="H96" i="1"/>
  <c r="F96" i="1"/>
  <c r="H95" i="1"/>
  <c r="F95" i="1"/>
  <c r="H94" i="1"/>
  <c r="F94" i="1"/>
  <c r="F93" i="1" s="1"/>
  <c r="H93" i="1"/>
  <c r="G93" i="1"/>
  <c r="E93" i="1"/>
  <c r="D93" i="1"/>
  <c r="F92" i="1"/>
  <c r="F91" i="1"/>
  <c r="H90" i="1"/>
  <c r="F90" i="1"/>
  <c r="F89" i="1"/>
  <c r="F88" i="1"/>
  <c r="H87" i="1"/>
  <c r="F87" i="1"/>
  <c r="H86" i="1"/>
  <c r="F86" i="1"/>
  <c r="H85" i="1"/>
  <c r="F85" i="1"/>
  <c r="H84" i="1"/>
  <c r="F84" i="1"/>
  <c r="F83" i="1"/>
  <c r="H82" i="1"/>
  <c r="F82" i="1"/>
  <c r="F81" i="1"/>
  <c r="H80" i="1"/>
  <c r="F80" i="1"/>
  <c r="H79" i="1"/>
  <c r="F79" i="1"/>
  <c r="E78" i="1"/>
  <c r="C78" i="1"/>
  <c r="H77" i="1"/>
  <c r="F76" i="1"/>
  <c r="F75" i="1"/>
  <c r="F74" i="1"/>
  <c r="F73" i="1"/>
  <c r="H72" i="1"/>
  <c r="F72" i="1"/>
  <c r="F71" i="1"/>
  <c r="F70" i="1"/>
  <c r="F69" i="1"/>
  <c r="F67" i="1"/>
  <c r="H66" i="1"/>
  <c r="F66" i="1"/>
  <c r="E65" i="1"/>
  <c r="F65" i="1"/>
  <c r="C65" i="1"/>
  <c r="H64" i="1"/>
  <c r="F64" i="1"/>
  <c r="H63" i="1"/>
  <c r="F63" i="1"/>
  <c r="F60" i="1" s="1"/>
  <c r="H62" i="1"/>
  <c r="F62" i="1"/>
  <c r="H61" i="1"/>
  <c r="F61" i="1"/>
  <c r="E60" i="1"/>
  <c r="D60" i="1"/>
  <c r="C60" i="1"/>
  <c r="H59" i="1"/>
  <c r="F59" i="1"/>
  <c r="H58" i="1"/>
  <c r="F58" i="1"/>
  <c r="H57" i="1"/>
  <c r="F57" i="1"/>
  <c r="H56" i="1"/>
  <c r="F56" i="1"/>
  <c r="H55" i="1"/>
  <c r="F55" i="1"/>
  <c r="H54" i="1"/>
  <c r="F54" i="1"/>
  <c r="E53" i="1"/>
  <c r="C53" i="1"/>
  <c r="H52" i="1"/>
  <c r="F52" i="1"/>
  <c r="H51" i="1"/>
  <c r="F51" i="1"/>
  <c r="H50" i="1"/>
  <c r="F50" i="1"/>
  <c r="H49" i="1"/>
  <c r="F49" i="1"/>
  <c r="E48" i="1"/>
  <c r="D48" i="1"/>
  <c r="C48" i="1"/>
  <c r="H47" i="1"/>
  <c r="H46" i="1"/>
  <c r="F46" i="1"/>
  <c r="E45" i="1"/>
  <c r="D45" i="1"/>
  <c r="C45" i="1"/>
  <c r="F45" i="1" s="1"/>
  <c r="H44" i="1"/>
  <c r="F44" i="1"/>
  <c r="H43" i="1"/>
  <c r="F43" i="1"/>
  <c r="E42" i="1"/>
  <c r="D42" i="1"/>
  <c r="C42" i="1"/>
  <c r="H41" i="1"/>
  <c r="F41" i="1"/>
  <c r="H40" i="1"/>
  <c r="F40" i="1"/>
  <c r="H39" i="1"/>
  <c r="F39" i="1"/>
  <c r="H38" i="1"/>
  <c r="F38" i="1"/>
  <c r="H37" i="1"/>
  <c r="F37" i="1"/>
  <c r="H36" i="1"/>
  <c r="F36" i="1"/>
  <c r="E35" i="1"/>
  <c r="D35" i="1"/>
  <c r="C35" i="1"/>
  <c r="F35" i="1" s="1"/>
  <c r="H33" i="1"/>
  <c r="F33" i="1"/>
  <c r="H32" i="1"/>
  <c r="F32" i="1"/>
  <c r="H31" i="1"/>
  <c r="F31" i="1"/>
  <c r="E30" i="1"/>
  <c r="C30" i="1"/>
  <c r="F29" i="1"/>
  <c r="E28" i="1"/>
  <c r="D28" i="1"/>
  <c r="F28" i="1" s="1"/>
  <c r="C28" i="1"/>
  <c r="H27" i="1"/>
  <c r="F27" i="1"/>
  <c r="H26" i="1"/>
  <c r="F26" i="1"/>
  <c r="H24" i="1"/>
  <c r="F24" i="1"/>
  <c r="H23" i="1"/>
  <c r="F23" i="1"/>
  <c r="H22" i="1"/>
  <c r="E21" i="1"/>
  <c r="F21" i="1"/>
  <c r="C21" i="1"/>
  <c r="H20" i="1"/>
  <c r="F20" i="1"/>
  <c r="H19" i="1"/>
  <c r="F19" i="1"/>
  <c r="F18" i="1"/>
  <c r="E18" i="1"/>
  <c r="C18" i="1"/>
  <c r="H17" i="1"/>
  <c r="F17" i="1"/>
  <c r="F16" i="1" s="1"/>
  <c r="E16" i="1"/>
  <c r="D16" i="1"/>
  <c r="C16" i="1"/>
  <c r="H16" i="1" s="1"/>
  <c r="H15" i="1"/>
  <c r="F15" i="1"/>
  <c r="H14" i="1"/>
  <c r="F14" i="1"/>
  <c r="H13" i="1"/>
  <c r="F13" i="1"/>
  <c r="E12" i="1"/>
  <c r="C12" i="1"/>
  <c r="H11" i="1"/>
  <c r="F11" i="1"/>
  <c r="H10" i="1"/>
  <c r="F10" i="1"/>
  <c r="E9" i="1"/>
  <c r="D9" i="1"/>
  <c r="C9" i="1"/>
  <c r="F48" i="1" l="1"/>
  <c r="H169" i="1"/>
  <c r="H162" i="1"/>
  <c r="F162" i="1"/>
  <c r="H110" i="1"/>
  <c r="F12" i="1"/>
  <c r="H9" i="1"/>
  <c r="H18" i="1"/>
  <c r="H21" i="1"/>
  <c r="D8" i="1"/>
  <c r="D216" i="1" s="1"/>
  <c r="H42" i="1"/>
  <c r="H53" i="1"/>
  <c r="H60" i="1"/>
  <c r="H65" i="1"/>
  <c r="H78" i="1"/>
  <c r="H99" i="1"/>
  <c r="F104" i="1"/>
  <c r="F120" i="1"/>
  <c r="H127" i="1"/>
  <c r="F98" i="1"/>
  <c r="F151" i="1"/>
  <c r="H161" i="1"/>
  <c r="H181" i="1"/>
  <c r="E173" i="1"/>
  <c r="F173" i="1" s="1"/>
  <c r="F142" i="1"/>
  <c r="H142" i="1"/>
  <c r="F127" i="1"/>
  <c r="F117" i="1"/>
  <c r="F110" i="1"/>
  <c r="E34" i="1"/>
  <c r="E216" i="1" s="1"/>
  <c r="F42" i="1"/>
  <c r="F30" i="1"/>
  <c r="E8" i="1"/>
  <c r="E225" i="1"/>
  <c r="F78" i="1"/>
  <c r="F53" i="1"/>
  <c r="C8" i="1"/>
  <c r="F8" i="1" s="1"/>
  <c r="C225" i="1"/>
  <c r="F9" i="1"/>
  <c r="H12" i="1"/>
  <c r="H35" i="1"/>
  <c r="H45" i="1"/>
  <c r="H48" i="1"/>
  <c r="F99" i="1"/>
  <c r="H100" i="1"/>
  <c r="H104" i="1"/>
  <c r="H112" i="1"/>
  <c r="H120" i="1"/>
  <c r="H151" i="1"/>
  <c r="H174" i="1"/>
  <c r="H189" i="1"/>
  <c r="H30" i="1"/>
  <c r="C34" i="1"/>
  <c r="D225" i="1" l="1"/>
  <c r="F225" i="1" s="1"/>
  <c r="H98" i="1"/>
  <c r="H173" i="1"/>
  <c r="H8" i="1"/>
  <c r="H34" i="1"/>
  <c r="F34" i="1"/>
  <c r="C216" i="1"/>
  <c r="F216" i="1" l="1"/>
  <c r="H219" i="1"/>
  <c r="H216" i="1"/>
  <c r="H225" i="1" l="1"/>
  <c r="H229" i="1" s="1"/>
</calcChain>
</file>

<file path=xl/sharedStrings.xml><?xml version="1.0" encoding="utf-8"?>
<sst xmlns="http://schemas.openxmlformats.org/spreadsheetml/2006/main" count="403" uniqueCount="390">
  <si>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</si>
  <si>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</si>
  <si>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</si>
  <si>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</si>
  <si>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</si>
  <si>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</si>
  <si>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</si>
  <si>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</si>
  <si>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</si>
  <si>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</si>
  <si>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 xml:space="preserve">prueba de exactitud </t>
  </si>
  <si>
    <t>Servicios  Personales</t>
  </si>
  <si>
    <t>2.1.1.1</t>
  </si>
  <si>
    <t xml:space="preserve">Remuneracion al personal fijo </t>
  </si>
  <si>
    <t>2.1.1.1.01</t>
  </si>
  <si>
    <t>Sueldos Fijos</t>
  </si>
  <si>
    <t>2.1.1.1.05</t>
  </si>
  <si>
    <t>Incentivos y Escalafon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</si>
  <si>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</si>
  <si>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</si>
  <si>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</si>
  <si>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</si>
  <si>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</si>
  <si>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</si>
  <si>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</si>
  <si>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</si>
  <si>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</si>
  <si>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</si>
  <si>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</si>
  <si>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</si>
  <si>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</si>
  <si>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</si>
  <si>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</si>
  <si>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</si>
  <si>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</si>
  <si>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</si>
  <si>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</si>
  <si>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</si>
  <si>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</si>
  <si>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</si>
  <si>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</si>
  <si>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</si>
  <si>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</si>
  <si>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</si>
  <si>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2.1.2.2.04</t>
  </si>
  <si>
    <t>Gratificaciones de pasantias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</si>
  <si>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</si>
  <si>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</si>
  <si>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</si>
  <si>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</si>
  <si>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</si>
  <si>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</si>
  <si>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2.1.3.1.1</t>
  </si>
  <si>
    <t xml:space="preserve">Dietas en el pais 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</si>
  <si>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</si>
  <si>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</si>
  <si>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</si>
  <si>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</si>
  <si>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</si>
  <si>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</si>
  <si>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</si>
  <si>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</si>
  <si>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</si>
  <si>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</si>
  <si>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</si>
  <si>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</si>
  <si>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</si>
  <si>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</si>
  <si>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</si>
  <si>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</si>
  <si>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</si>
  <si>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2.2.1.6.06</t>
  </si>
  <si>
    <t xml:space="preserve">Electricidad </t>
  </si>
  <si>
    <t>2.2.1.7.01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</si>
  <si>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</si>
  <si>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</si>
  <si>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</si>
  <si>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</si>
  <si>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</si>
  <si>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</si>
  <si>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</si>
  <si>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</si>
  <si>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</si>
  <si>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</si>
  <si>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Viaticos </t>
  </si>
  <si>
    <t>2.2.3.1</t>
  </si>
  <si>
    <t>Viaticos dentro del pais</t>
  </si>
  <si>
    <t>2.2.3.2</t>
  </si>
  <si>
    <t>Viaticos fuera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</si>
  <si>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</si>
  <si>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</si>
  <si>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</si>
  <si>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</si>
  <si>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</si>
  <si>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</si>
  <si>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2.2.4.3</t>
  </si>
  <si>
    <t>Almacenaje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</si>
  <si>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</si>
  <si>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</si>
  <si>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</si>
  <si>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</si>
  <si>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</si>
  <si>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</si>
  <si>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</si>
  <si>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</si>
  <si>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2.2.5.3.4</t>
  </si>
  <si>
    <t>Alquileres de Equipos de Oficina</t>
  </si>
  <si>
    <t>2.2.5.4</t>
  </si>
  <si>
    <t>Alquileres de Equipos de Transportel , Tracción y Elev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</si>
  <si>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</si>
  <si>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</si>
  <si>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</si>
  <si>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</si>
  <si>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</si>
  <si>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</si>
  <si>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</si>
  <si>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</si>
  <si>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</si>
  <si>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</si>
  <si>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</si>
  <si>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</si>
  <si>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</si>
  <si>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</si>
  <si>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2.2.7.1.2</t>
  </si>
  <si>
    <t>Servicios especiales de Mantenimiento</t>
  </si>
  <si>
    <t>2.2.7.1.3</t>
  </si>
  <si>
    <t>Limpieza, desmalezamiento de tierra y terreno</t>
  </si>
  <si>
    <t>2.2.7.1.7</t>
  </si>
  <si>
    <t xml:space="preserve">Servicios de Pintura </t>
  </si>
  <si>
    <t>2.2.7.1.6</t>
  </si>
  <si>
    <t>Instalaciones electrica</t>
  </si>
  <si>
    <t>2.2.7.2.2</t>
  </si>
  <si>
    <t>Mantenimiento y Repacion de Equipo de Computacion</t>
  </si>
  <si>
    <t>2.2.7.2.6</t>
  </si>
  <si>
    <t xml:space="preserve">Reparaciones de Maquinarias  Equipos de Transporte </t>
  </si>
  <si>
    <t>2.2.7.2.7</t>
  </si>
  <si>
    <t>Mantenimiento y Repacion de Equipo de Producción</t>
  </si>
  <si>
    <t>2.2.7.2.8</t>
  </si>
  <si>
    <t xml:space="preserve">Servicio de Mantenimiento, reparación, desmonte </t>
  </si>
  <si>
    <t>2.2.7.2.4</t>
  </si>
  <si>
    <t>Mantenimiento  y Reparación Equipo de oficina</t>
  </si>
  <si>
    <t>Mantenimiento y Reparación de Equipo de Transporte</t>
  </si>
  <si>
    <t>2.2.7.3</t>
  </si>
  <si>
    <t xml:space="preserve">Instaciones Temporales </t>
  </si>
  <si>
    <t xml:space="preserve"> </t>
  </si>
  <si>
    <t>2.2.8</t>
  </si>
  <si>
    <t>Otros Servicios no Personales</t>
  </si>
  <si>
    <t>2.2.8.1</t>
  </si>
  <si>
    <t xml:space="preserve">Gastos Judiciales </t>
  </si>
  <si>
    <t>2.2.8.3.1</t>
  </si>
  <si>
    <t xml:space="preserve">Servicios Medicos sanitarios </t>
  </si>
  <si>
    <t>2.2.8.4</t>
  </si>
  <si>
    <t>Servicios Funerarios y Gastos Conexos</t>
  </si>
  <si>
    <t>2.2.8.5.1</t>
  </si>
  <si>
    <t xml:space="preserve">Fumigacion </t>
  </si>
  <si>
    <t>2.2.8.5.2</t>
  </si>
  <si>
    <t>Servicios de Lavanderia</t>
  </si>
  <si>
    <t>2.2.8.5.3</t>
  </si>
  <si>
    <t xml:space="preserve">Limpieza e  Higiene </t>
  </si>
  <si>
    <t>2.2.8.6.1</t>
  </si>
  <si>
    <t>Eventos Generales</t>
  </si>
  <si>
    <t>2.2.8.6.4</t>
  </si>
  <si>
    <t xml:space="preserve">Festividades </t>
  </si>
  <si>
    <t>2.2.8.7</t>
  </si>
  <si>
    <t>Servicios Técnicos y Profesionales</t>
  </si>
  <si>
    <t>2.2.8.7.2</t>
  </si>
  <si>
    <t>Servicios juridicos</t>
  </si>
  <si>
    <t>2.2.8.7.3</t>
  </si>
  <si>
    <t>Servicios de Contabilidad y Auditoria</t>
  </si>
  <si>
    <t>2.2.8.7.4</t>
  </si>
  <si>
    <t>Servicios de Capacitación</t>
  </si>
  <si>
    <t>2.2.8.7.5</t>
  </si>
  <si>
    <t>Servicios de informatica y Sistema Computarizados</t>
  </si>
  <si>
    <t>2.2.8.7.6</t>
  </si>
  <si>
    <t>Otros Servicios Técnicos y Profesionales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</si>
  <si>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</si>
  <si>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</si>
  <si>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</si>
  <si>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</si>
  <si>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</si>
  <si>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</si>
  <si>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</si>
  <si>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</si>
  <si>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>2.2.9.4.2</t>
  </si>
  <si>
    <t>Comision Bancaria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</si>
  <si>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</si>
  <si>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</si>
  <si>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</si>
  <si>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</si>
  <si>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</si>
  <si>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2.3.1.2</t>
  </si>
  <si>
    <t xml:space="preserve">Alimentos para animales </t>
  </si>
  <si>
    <t>2.3.1.3</t>
  </si>
  <si>
    <t>Productos Agroforestales y Pecuarios</t>
  </si>
  <si>
    <t>2.3.1.4</t>
  </si>
  <si>
    <t xml:space="preserve">Madera, Corcho y sus Manufacturas 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</si>
  <si>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</si>
  <si>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</si>
  <si>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</si>
  <si>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</si>
  <si>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</si>
  <si>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</si>
  <si>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</si>
  <si>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</si>
  <si>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2.3.2.4</t>
  </si>
  <si>
    <t>calzados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</si>
  <si>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</si>
  <si>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</si>
  <si>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</si>
  <si>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</si>
  <si>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</si>
  <si>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</si>
  <si>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</si>
  <si>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</si>
  <si>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</si>
  <si>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</si>
  <si>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</si>
  <si>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</si>
  <si>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</si>
  <si>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</si>
  <si>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</si>
  <si>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</si>
  <si>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</si>
  <si>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</si>
  <si>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</si>
  <si>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</si>
  <si>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</si>
  <si>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</si>
  <si>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</si>
  <si>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</si>
  <si>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</si>
  <si>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</si>
  <si>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</si>
  <si>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</si>
  <si>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</si>
  <si>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</si>
  <si>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</si>
  <si>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</si>
  <si>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</si>
  <si>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</si>
  <si>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</si>
  <si>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</si>
  <si>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</si>
  <si>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</si>
  <si>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</si>
  <si>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</si>
  <si>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</si>
  <si>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</si>
  <si>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</si>
  <si>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</si>
  <si>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2.3.6.3.3</t>
  </si>
  <si>
    <t>Estructura metalica</t>
  </si>
  <si>
    <t>2.3.6.3.4</t>
  </si>
  <si>
    <t>Herramienta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</si>
  <si>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</si>
  <si>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</si>
  <si>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</si>
  <si>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</si>
  <si>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</si>
  <si>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</si>
  <si>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</si>
  <si>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</si>
  <si>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</si>
  <si>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</si>
  <si>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</si>
  <si>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</si>
  <si>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</si>
  <si>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</si>
  <si>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2.3.7.1.04</t>
  </si>
  <si>
    <t>Gas GLP</t>
  </si>
  <si>
    <t>2.3.7.1.05</t>
  </si>
  <si>
    <t xml:space="preserve">Aceites y Grasas </t>
  </si>
  <si>
    <t>2.3.7.1.06</t>
  </si>
  <si>
    <t xml:space="preserve">Lubricantes </t>
  </si>
  <si>
    <t>2.3.7.2.03</t>
  </si>
  <si>
    <t>Productos Fotoquímicos</t>
  </si>
  <si>
    <t>2.3.7.2.05</t>
  </si>
  <si>
    <t>Insecticida, Fumigantes</t>
  </si>
  <si>
    <t>2.3.7.2.06</t>
  </si>
  <si>
    <t>Pinturas y Barnices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</si>
  <si>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</si>
  <si>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</si>
  <si>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</si>
  <si>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</si>
  <si>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</si>
  <si>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</si>
  <si>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</si>
  <si>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</si>
  <si>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2.3.9.4</t>
  </si>
  <si>
    <t xml:space="preserve">Utiles destinados a actividades recreativas y deportivas </t>
  </si>
  <si>
    <t>2.3.9.5</t>
  </si>
  <si>
    <t xml:space="preserve">Utiles de cocina y comedor </t>
  </si>
  <si>
    <t>2.3.9.6</t>
  </si>
  <si>
    <t xml:space="preserve">Productos Electricos y Afines </t>
  </si>
  <si>
    <t>2.3.9.8</t>
  </si>
  <si>
    <t xml:space="preserve">Otros respuestos y accesorios menores </t>
  </si>
  <si>
    <t>2.3.9.9</t>
  </si>
  <si>
    <t>Produstos y Utiles variso  N. I . P.</t>
  </si>
  <si>
    <t>2.3.9.9.02</t>
  </si>
  <si>
    <t>Bonos para ütiles Diversos</t>
  </si>
  <si>
    <t>Transferencias Corrientes</t>
  </si>
  <si>
    <t>2.4.1</t>
  </si>
  <si>
    <t xml:space="preserve">Transferencias Corrientes al Sector Privado </t>
  </si>
  <si>
    <t>2.4.1.1.01</t>
  </si>
  <si>
    <t>Pensiones</t>
  </si>
  <si>
    <t>2.4.1.2.01</t>
  </si>
  <si>
    <t xml:space="preserve">Ayuda  y donaciones programadas a personas </t>
  </si>
  <si>
    <t>2.4.1.2.02</t>
  </si>
  <si>
    <t>Atudas y donaciones ocasionales a hogares y personas</t>
  </si>
  <si>
    <t>2.4.1.1.3</t>
  </si>
  <si>
    <t>Indemnizacion laboral</t>
  </si>
  <si>
    <t>2.4.1.3</t>
  </si>
  <si>
    <t xml:space="preserve">Premios literarios, deportivos y artisticos </t>
  </si>
  <si>
    <t>2.4.1.6</t>
  </si>
  <si>
    <t>Transferencias Corrientes a Asociaciones sin fines de Lucro</t>
  </si>
  <si>
    <t>2.4.5.</t>
  </si>
  <si>
    <t xml:space="preserve">Transferencias Corrientes  a Empresas  Publlicas No Financieras </t>
  </si>
  <si>
    <t>2.4.5.4.1</t>
  </si>
  <si>
    <t xml:space="preserve">Transferencias Corrientes a Instituciones publicas no financieras nacionales para servicios personales </t>
  </si>
  <si>
    <t>2.4..7.2</t>
  </si>
  <si>
    <t>Tramsferencias Corrientes a Organismos Internacionales</t>
  </si>
  <si>
    <t>2.4.9.1</t>
  </si>
  <si>
    <t>Transferencias Corrientes destinadas a otras instituciones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</si>
  <si>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</si>
  <si>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</si>
  <si>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</si>
  <si>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</si>
  <si>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</si>
  <si>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2.6.1.2</t>
  </si>
  <si>
    <t xml:space="preserve">Muebles de alojamiento, excepto de oficina y estanteria </t>
  </si>
  <si>
    <t>2.6.1.3</t>
  </si>
  <si>
    <t xml:space="preserve">Equipos de Computos </t>
  </si>
  <si>
    <t>2.6.1.4.01</t>
  </si>
  <si>
    <t>Sistema de aire acondicionado y calefacion</t>
  </si>
  <si>
    <t>2.6.1.5</t>
  </si>
  <si>
    <t xml:space="preserve">Equipos y Aparatos Audiovisuales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</si>
  <si>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</si>
  <si>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</si>
  <si>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</si>
  <si>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</si>
  <si>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</si>
  <si>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</si>
  <si>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</si>
  <si>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>2.6.2.4</t>
  </si>
  <si>
    <t xml:space="preserve">Equipos Recreativos </t>
  </si>
  <si>
    <t>2.6.3.1</t>
  </si>
  <si>
    <t>Equipos medicos y de laboratorio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</si>
  <si>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</si>
  <si>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</si>
  <si>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</si>
  <si>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</si>
  <si>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</si>
  <si>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</si>
  <si>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</si>
  <si>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</si>
  <si>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</si>
  <si>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</si>
  <si>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</t>
  </si>
  <si>
    <t>2.6.5.5</t>
  </si>
  <si>
    <t>Equipo de comunicación, telecomunicaciones y señalamiento</t>
  </si>
  <si>
    <t>2.6.5.6</t>
  </si>
  <si>
    <t xml:space="preserve">Equipo de generacion electrica, aparatos y Acesorios electricos </t>
  </si>
  <si>
    <t>2.6.5.7</t>
  </si>
  <si>
    <t xml:space="preserve">Herramientas menores </t>
  </si>
  <si>
    <t>2.6.5.8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</si>
  <si>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</si>
  <si>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</si>
  <si>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</si>
  <si>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</si>
  <si>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</si>
  <si>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</si>
  <si>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</si>
  <si>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</si>
  <si>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</si>
  <si>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</si>
  <si>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</si>
  <si>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</si>
  <si>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</si>
  <si>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Total General </t>
  </si>
  <si>
    <t xml:space="preserve">Maquinaria, Otros Equipos  y Herramientas </t>
  </si>
  <si>
    <t xml:space="preserve">Otros Equipos </t>
  </si>
  <si>
    <t>2.3.8.3.2</t>
  </si>
  <si>
    <t>2.6.8.8</t>
  </si>
  <si>
    <t xml:space="preserve">Licencias Informaticas  e intelectuales,  industriales y comerciales </t>
  </si>
  <si>
    <t>2.7.1</t>
  </si>
  <si>
    <t>2.7.1.2</t>
  </si>
  <si>
    <t xml:space="preserve">Obras para Edificios  no residenciales </t>
  </si>
  <si>
    <t xml:space="preserve">prueba  de exactitud </t>
  </si>
  <si>
    <t>31 DE ENERO 2017</t>
  </si>
  <si>
    <t xml:space="preserve">Camaras y Videos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</si>
</sst>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[$-1C0A]d&quot; de &quot;mmmm&quot; de &quot;yyyy;@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color rgb="FFFF0000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1" fillId="0" borderId="0" xfId="1"/>
    <xf numFmtId="0" fontId="6" fillId="0" borderId="0" xfId="1" applyFont="1" applyBorder="1"/>
    <xf numFmtId="0" fontId="6" fillId="0" borderId="5" xfId="1" applyFont="1" applyBorder="1"/>
    <xf numFmtId="0" fontId="7" fillId="0" borderId="10" xfId="1" applyFont="1" applyBorder="1" applyAlignment="1">
      <alignment horizontal="center" vertical="center" wrapText="1"/>
    </xf>
    <xf numFmtId="0" fontId="1" fillId="0" borderId="0" xfId="1" applyFill="1" applyBorder="1" applyAlignment="1">
      <alignment horizontal="center"/>
    </xf>
    <xf numFmtId="0" fontId="8" fillId="2" borderId="10" xfId="1" applyNumberFormat="1" applyFont="1" applyFill="1" applyBorder="1" applyAlignment="1">
      <alignment horizontal="center"/>
    </xf>
    <xf numFmtId="0" fontId="8" fillId="2" borderId="10" xfId="1" applyFont="1" applyFill="1" applyBorder="1"/>
    <xf numFmtId="43" fontId="7" fillId="2" borderId="10" xfId="1" applyNumberFormat="1" applyFont="1" applyFill="1" applyBorder="1"/>
    <xf numFmtId="43" fontId="1" fillId="0" borderId="0" xfId="1" applyNumberFormat="1"/>
    <xf numFmtId="0" fontId="9" fillId="3" borderId="11" xfId="1" applyNumberFormat="1" applyFont="1" applyFill="1" applyBorder="1" applyAlignment="1">
      <alignment horizontal="center"/>
    </xf>
    <xf numFmtId="0" fontId="10" fillId="3" borderId="11" xfId="1" applyFont="1" applyFill="1" applyBorder="1"/>
    <xf numFmtId="43" fontId="7" fillId="3" borderId="11" xfId="1" applyNumberFormat="1" applyFont="1" applyFill="1" applyBorder="1"/>
    <xf numFmtId="43" fontId="7" fillId="3" borderId="11" xfId="2" applyFont="1" applyFill="1" applyBorder="1"/>
    <xf numFmtId="0" fontId="11" fillId="0" borderId="12" xfId="1" applyNumberFormat="1" applyFont="1" applyBorder="1" applyAlignment="1">
      <alignment horizontal="center"/>
    </xf>
    <xf numFmtId="0" fontId="11" fillId="0" borderId="12" xfId="1" applyFont="1" applyBorder="1"/>
    <xf numFmtId="43" fontId="6" fillId="0" borderId="12" xfId="2" applyFont="1" applyBorder="1"/>
    <xf numFmtId="0" fontId="11" fillId="4" borderId="12" xfId="1" applyFont="1" applyFill="1" applyBorder="1"/>
    <xf numFmtId="0" fontId="9" fillId="3" borderId="12" xfId="1" applyNumberFormat="1" applyFont="1" applyFill="1" applyBorder="1" applyAlignment="1">
      <alignment horizontal="center"/>
    </xf>
    <xf numFmtId="0" fontId="10" fillId="3" borderId="12" xfId="1" applyFont="1" applyFill="1" applyBorder="1"/>
    <xf numFmtId="43" fontId="7" fillId="3" borderId="12" xfId="2" applyFont="1" applyFill="1" applyBorder="1"/>
    <xf numFmtId="43" fontId="6" fillId="0" borderId="12" xfId="2" applyFont="1" applyFill="1" applyBorder="1"/>
    <xf numFmtId="43" fontId="1" fillId="0" borderId="13" xfId="2" applyBorder="1"/>
    <xf numFmtId="43" fontId="6" fillId="0" borderId="14" xfId="2" applyFont="1" applyBorder="1"/>
    <xf numFmtId="0" fontId="6" fillId="0" borderId="12" xfId="1" applyNumberFormat="1" applyFont="1" applyBorder="1" applyAlignment="1">
      <alignment horizontal="center"/>
    </xf>
    <xf numFmtId="43" fontId="6" fillId="0" borderId="12" xfId="2" applyFont="1" applyBorder="1" applyAlignment="1">
      <alignment horizontal="right"/>
    </xf>
    <xf numFmtId="49" fontId="11" fillId="0" borderId="12" xfId="1" applyNumberFormat="1" applyFont="1" applyBorder="1" applyAlignment="1">
      <alignment horizontal="center"/>
    </xf>
    <xf numFmtId="4" fontId="6" fillId="0" borderId="12" xfId="2" applyNumberFormat="1" applyFont="1" applyBorder="1"/>
    <xf numFmtId="43" fontId="10" fillId="3" borderId="12" xfId="1" applyNumberFormat="1" applyFont="1" applyFill="1" applyBorder="1"/>
    <xf numFmtId="49" fontId="11" fillId="3" borderId="15" xfId="1" applyNumberFormat="1" applyFont="1" applyFill="1" applyBorder="1" applyAlignment="1">
      <alignment horizontal="center"/>
    </xf>
    <xf numFmtId="0" fontId="11" fillId="0" borderId="15" xfId="1" applyFont="1" applyBorder="1"/>
    <xf numFmtId="43" fontId="6" fillId="0" borderId="15" xfId="2" applyFont="1" applyBorder="1"/>
    <xf numFmtId="43" fontId="1" fillId="0" borderId="0" xfId="2" applyFont="1"/>
    <xf numFmtId="49" fontId="11" fillId="0" borderId="16" xfId="1" applyNumberFormat="1" applyFont="1" applyBorder="1" applyAlignment="1">
      <alignment horizontal="center"/>
    </xf>
    <xf numFmtId="0" fontId="11" fillId="0" borderId="16" xfId="1" applyFont="1" applyBorder="1"/>
    <xf numFmtId="43" fontId="6" fillId="0" borderId="16" xfId="2" applyFont="1" applyBorder="1"/>
    <xf numFmtId="0" fontId="12" fillId="0" borderId="12" xfId="1" applyNumberFormat="1" applyFont="1" applyFill="1" applyBorder="1" applyAlignment="1">
      <alignment horizontal="center"/>
    </xf>
    <xf numFmtId="0" fontId="6" fillId="0" borderId="12" xfId="1" applyFont="1" applyFill="1" applyBorder="1"/>
    <xf numFmtId="43" fontId="7" fillId="0" borderId="12" xfId="2" applyFont="1" applyFill="1" applyBorder="1"/>
    <xf numFmtId="0" fontId="1" fillId="0" borderId="0" xfId="1" applyFill="1"/>
    <xf numFmtId="43" fontId="1" fillId="0" borderId="0" xfId="1" applyNumberFormat="1" applyFill="1"/>
    <xf numFmtId="166" fontId="7" fillId="3" borderId="11" xfId="2" applyNumberFormat="1" applyFont="1" applyFill="1" applyBorder="1" applyAlignment="1">
      <alignment horizontal="right"/>
    </xf>
    <xf numFmtId="43" fontId="6" fillId="4" borderId="12" xfId="2" applyFont="1" applyFill="1" applyBorder="1"/>
    <xf numFmtId="0" fontId="9" fillId="5" borderId="12" xfId="1" applyNumberFormat="1" applyFont="1" applyFill="1" applyBorder="1" applyAlignment="1">
      <alignment horizontal="center"/>
    </xf>
    <xf numFmtId="0" fontId="9" fillId="5" borderId="12" xfId="1" applyFont="1" applyFill="1" applyBorder="1"/>
    <xf numFmtId="0" fontId="9" fillId="6" borderId="12" xfId="1" applyNumberFormat="1" applyFont="1" applyFill="1" applyBorder="1" applyAlignment="1">
      <alignment horizontal="center"/>
    </xf>
    <xf numFmtId="0" fontId="10" fillId="6" borderId="12" xfId="1" applyFont="1" applyFill="1" applyBorder="1"/>
    <xf numFmtId="49" fontId="11" fillId="0" borderId="15" xfId="1" applyNumberFormat="1" applyFont="1" applyBorder="1" applyAlignment="1">
      <alignment horizontal="center"/>
    </xf>
    <xf numFmtId="43" fontId="6" fillId="3" borderId="15" xfId="2" applyFont="1" applyFill="1" applyBorder="1"/>
    <xf numFmtId="43" fontId="7" fillId="3" borderId="15" xfId="2" applyFont="1" applyFill="1" applyBorder="1"/>
    <xf numFmtId="0" fontId="6" fillId="0" borderId="17" xfId="1" applyNumberFormat="1" applyFont="1" applyBorder="1" applyAlignment="1">
      <alignment horizontal="center"/>
    </xf>
    <xf numFmtId="0" fontId="11" fillId="0" borderId="17" xfId="1" applyFont="1" applyBorder="1"/>
    <xf numFmtId="43" fontId="6" fillId="0" borderId="17" xfId="2" applyFont="1" applyBorder="1"/>
    <xf numFmtId="0" fontId="13" fillId="3" borderId="18" xfId="1" applyNumberFormat="1" applyFont="1" applyFill="1" applyBorder="1" applyAlignment="1">
      <alignment horizontal="center"/>
    </xf>
    <xf numFmtId="0" fontId="13" fillId="3" borderId="18" xfId="1" applyFont="1" applyFill="1" applyBorder="1"/>
    <xf numFmtId="43" fontId="14" fillId="3" borderId="18" xfId="2" applyFont="1" applyFill="1" applyBorder="1"/>
    <xf numFmtId="43" fontId="15" fillId="3" borderId="18" xfId="2" applyFont="1" applyFill="1" applyBorder="1"/>
    <xf numFmtId="0" fontId="1" fillId="0" borderId="0" xfId="1" applyNumberFormat="1" applyBorder="1"/>
    <xf numFmtId="0" fontId="11" fillId="0" borderId="0" xfId="1" applyFont="1" applyBorder="1"/>
    <xf numFmtId="0" fontId="1" fillId="0" borderId="2" xfId="1" applyBorder="1"/>
    <xf numFmtId="43" fontId="16" fillId="0" borderId="0" xfId="1" applyNumberFormat="1" applyFont="1"/>
    <xf numFmtId="0" fontId="1" fillId="0" borderId="0" xfId="1" applyFont="1"/>
    <xf numFmtId="164" fontId="1" fillId="0" borderId="0" xfId="1" applyNumberFormat="1"/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6" fillId="0" borderId="9" xfId="1" applyFont="1" applyBorder="1"/>
    <xf numFmtId="0" fontId="2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3" fillId="0" borderId="5" xfId="1" applyFont="1" applyBorder="1" applyAlignment="1" applyProtection="1">
      <alignment horizontal="center"/>
      <protection locked="0"/>
    </xf>
    <xf numFmtId="165" fontId="2" fillId="0" borderId="4" xfId="1" applyNumberFormat="1" applyFont="1" applyFill="1" applyBorder="1" applyAlignment="1" applyProtection="1">
      <alignment horizontal="center"/>
      <protection locked="0"/>
    </xf>
    <xf numFmtId="165" fontId="2" fillId="0" borderId="0" xfId="1" applyNumberFormat="1" applyFont="1" applyFill="1" applyBorder="1" applyAlignment="1" applyProtection="1">
      <alignment horizontal="center"/>
      <protection locked="0"/>
    </xf>
    <xf numFmtId="165" fontId="2" fillId="0" borderId="5" xfId="1" applyNumberFormat="1" applyFont="1" applyFill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</cellXfs>
  <cellStyles count="5">
    <cellStyle name="Millares 2" xfId="3"/>
    <cellStyle name="Millares 2 2" xfId="2"/>
    <cellStyle name="Normal" xfId="0" builtinId="0"/>
    <cellStyle name="Normal 2" xfId="4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I230"/>
  <sheetViews>
    <sheetView showGridLines="0" tabSelected="1" view="pageBreakPreview" topLeftCell="A184" zoomScale="115" zoomScaleNormal="100" zoomScaleSheetLayoutView="115" workbookViewId="0">
      <selection activeCell="C216" sqref="C216"/>
    </sheetView>
  </sheetViews>
  <sheetFormatPr baseColWidth="10" defaultRowHeight="12.75" x14ac:dyDescent="0.2"/>
  <cols>
    <col min="1" max="1" width="18.140625" style="1" customWidth="1"/>
    <col min="2" max="2" width="60.5703125" style="1" customWidth="1"/>
    <col min="3" max="3" width="14.7109375" style="1" customWidth="1"/>
    <col min="4" max="4" width="14.42578125" style="1" customWidth="1"/>
    <col min="5" max="5" width="14" style="1" customWidth="1"/>
    <col min="6" max="6" width="15" style="1" customWidth="1"/>
    <col min="7" max="7" width="14.85546875" style="1" hidden="1" customWidth="1"/>
    <col min="8" max="8" width="18" style="1" hidden="1" customWidth="1"/>
    <col min="9" max="9" width="13.85546875" style="1" bestFit="1" customWidth="1"/>
    <col min="10" max="16384" width="11.42578125" style="1"/>
  </cols>
  <sheetData>
    <row r="1" spans="1:9" ht="26.25" thickTop="1" x14ac:dyDescent="0.35">
      <c r="A1" s="67" t="s">
        <v>0</v>
      </c>
      <c r="B1" s="68"/>
      <c r="C1" s="68"/>
      <c r="D1" s="68"/>
      <c r="E1" s="68"/>
      <c r="F1" s="69"/>
    </row>
    <row r="2" spans="1:9" ht="23.25" x14ac:dyDescent="0.35">
      <c r="A2" s="70" t="s">
        <v>1</v>
      </c>
      <c r="B2" s="71"/>
      <c r="C2" s="71"/>
      <c r="D2" s="71"/>
      <c r="E2" s="71"/>
      <c r="F2" s="72"/>
    </row>
    <row r="3" spans="1:9" ht="23.25" x14ac:dyDescent="0.35">
      <c r="A3" s="70" t="s">
        <v>2</v>
      </c>
      <c r="B3" s="71"/>
      <c r="C3" s="71"/>
      <c r="D3" s="71"/>
      <c r="E3" s="71"/>
      <c r="F3" s="72"/>
    </row>
    <row r="4" spans="1:9" ht="25.5" x14ac:dyDescent="0.35">
      <c r="A4" s="73" t="s">
        <v>388</v>
      </c>
      <c r="B4" s="74"/>
      <c r="C4" s="74"/>
      <c r="D4" s="74"/>
      <c r="E4" s="74"/>
      <c r="F4" s="75"/>
    </row>
    <row r="5" spans="1:9" ht="21" thickBot="1" x14ac:dyDescent="0.35">
      <c r="A5" s="76" t="s">
        <v>3</v>
      </c>
      <c r="B5" s="77"/>
      <c r="C5" s="77"/>
      <c r="D5" s="77"/>
      <c r="E5" s="77"/>
      <c r="F5" s="78"/>
    </row>
    <row r="6" spans="1:9" ht="31.5" customHeight="1" thickTop="1" thickBot="1" x14ac:dyDescent="0.25">
      <c r="A6" s="63" t="s">
        <v>4</v>
      </c>
      <c r="B6" s="65" t="s">
        <v>5</v>
      </c>
      <c r="C6" s="2"/>
      <c r="D6" s="2"/>
      <c r="E6" s="2"/>
      <c r="F6" s="3"/>
    </row>
    <row r="7" spans="1:9" ht="28.5" customHeight="1" thickBot="1" x14ac:dyDescent="0.25">
      <c r="A7" s="64"/>
      <c r="B7" s="66"/>
      <c r="C7" s="4" t="s">
        <v>6</v>
      </c>
      <c r="D7" s="4" t="s">
        <v>7</v>
      </c>
      <c r="E7" s="4" t="s">
        <v>8</v>
      </c>
      <c r="F7" s="4" t="s">
        <v>9</v>
      </c>
      <c r="H7" s="5" t="s">
        <v>10</v>
      </c>
    </row>
    <row r="8" spans="1:9" ht="16.5" thickBot="1" x14ac:dyDescent="0.3">
      <c r="A8" s="6">
        <v>2.1</v>
      </c>
      <c r="B8" s="7" t="s">
        <v>11</v>
      </c>
      <c r="C8" s="8">
        <f>+C9+C12+C16+C18+C21+C30</f>
        <v>25173363.98</v>
      </c>
      <c r="D8" s="8">
        <f>+D9+D12+D16+D18+D21+D28+D30</f>
        <v>21063867.920000002</v>
      </c>
      <c r="E8" s="8">
        <f>+E9+E12+E18+E21+E30</f>
        <v>3701107.63</v>
      </c>
      <c r="F8" s="8">
        <f>SUM(C8:E8)</f>
        <v>49938339.530000009</v>
      </c>
      <c r="H8" s="9">
        <f>+C8+D8+E8</f>
        <v>49938339.530000009</v>
      </c>
    </row>
    <row r="9" spans="1:9" ht="16.5" x14ac:dyDescent="0.3">
      <c r="A9" s="10" t="s">
        <v>12</v>
      </c>
      <c r="B9" s="11" t="s">
        <v>13</v>
      </c>
      <c r="C9" s="12">
        <f>C10</f>
        <v>21742565.57</v>
      </c>
      <c r="D9" s="13">
        <f>+D10+D11</f>
        <v>11625017.67</v>
      </c>
      <c r="E9" s="12">
        <f>E10+E11</f>
        <v>1054202.5</v>
      </c>
      <c r="F9" s="12">
        <f>SUM(C9:E9)</f>
        <v>34421785.740000002</v>
      </c>
      <c r="H9" s="9">
        <f>+C9+D9+E9</f>
        <v>34421785.740000002</v>
      </c>
    </row>
    <row r="10" spans="1:9" x14ac:dyDescent="0.2">
      <c r="A10" s="14" t="s">
        <v>14</v>
      </c>
      <c r="B10" s="15" t="s">
        <v>15</v>
      </c>
      <c r="C10" s="16">
        <v>21742565.57</v>
      </c>
      <c r="D10" s="16">
        <v>11625017.67</v>
      </c>
      <c r="E10" s="16">
        <v>1054202.5</v>
      </c>
      <c r="F10" s="16">
        <f>+C10+D10+E10</f>
        <v>34421785.740000002</v>
      </c>
      <c r="H10" s="9">
        <f>+C10+D10+E10</f>
        <v>34421785.740000002</v>
      </c>
    </row>
    <row r="11" spans="1:9" x14ac:dyDescent="0.2">
      <c r="A11" s="14" t="s">
        <v>16</v>
      </c>
      <c r="B11" s="17" t="s">
        <v>17</v>
      </c>
      <c r="C11" s="16"/>
      <c r="D11" s="16">
        <v>0</v>
      </c>
      <c r="E11" s="16">
        <v>0</v>
      </c>
      <c r="F11" s="16">
        <f>+C11+D11+E11</f>
        <v>0</v>
      </c>
      <c r="H11" s="9">
        <f>+C11+D11+E11</f>
        <v>0</v>
      </c>
    </row>
    <row r="12" spans="1:9" ht="16.5" x14ac:dyDescent="0.3">
      <c r="A12" s="18" t="s">
        <v>18</v>
      </c>
      <c r="B12" s="19" t="s">
        <v>19</v>
      </c>
      <c r="C12" s="20">
        <f>SUM(C13:C15)</f>
        <v>89100</v>
      </c>
      <c r="D12" s="20">
        <f>SUM(D13:D15)</f>
        <v>4184742.83</v>
      </c>
      <c r="E12" s="20">
        <f>SUM(E13:E15)</f>
        <v>2167333.33</v>
      </c>
      <c r="F12" s="20">
        <f>SUM(C12:E12)</f>
        <v>6441176.1600000001</v>
      </c>
      <c r="H12" s="9">
        <f>+C12+D12+E12</f>
        <v>6441176.1600000001</v>
      </c>
    </row>
    <row r="13" spans="1:9" x14ac:dyDescent="0.2">
      <c r="A13" s="14" t="s">
        <v>20</v>
      </c>
      <c r="B13" s="15" t="s">
        <v>21</v>
      </c>
      <c r="C13" s="16">
        <v>89100</v>
      </c>
      <c r="D13" s="16">
        <f>72000+3790042.83+312500</f>
        <v>4174542.83</v>
      </c>
      <c r="E13" s="16">
        <v>2167333.33</v>
      </c>
      <c r="F13" s="16">
        <f>+C13+D13+E13</f>
        <v>6430976.1600000001</v>
      </c>
      <c r="H13" s="9">
        <f t="shared" ref="H13:H23" si="0">+C13+D13+E13</f>
        <v>6430976.1600000001</v>
      </c>
      <c r="I13" s="62"/>
    </row>
    <row r="14" spans="1:9" x14ac:dyDescent="0.2">
      <c r="A14" s="14" t="s">
        <v>22</v>
      </c>
      <c r="B14" s="15" t="s">
        <v>23</v>
      </c>
      <c r="C14" s="16"/>
      <c r="D14" s="16">
        <v>10200</v>
      </c>
      <c r="E14" s="16"/>
      <c r="F14" s="16">
        <f>+C14+D14+E14</f>
        <v>10200</v>
      </c>
      <c r="H14" s="9">
        <f t="shared" si="0"/>
        <v>10200</v>
      </c>
    </row>
    <row r="15" spans="1:9" x14ac:dyDescent="0.2">
      <c r="A15" s="14" t="s">
        <v>24</v>
      </c>
      <c r="B15" s="15" t="s">
        <v>25</v>
      </c>
      <c r="C15" s="16"/>
      <c r="D15" s="16"/>
      <c r="E15" s="16"/>
      <c r="F15" s="16">
        <f>+C15+D15+E15</f>
        <v>0</v>
      </c>
      <c r="H15" s="9">
        <f t="shared" si="0"/>
        <v>0</v>
      </c>
    </row>
    <row r="16" spans="1:9" ht="16.5" x14ac:dyDescent="0.3">
      <c r="A16" s="18" t="s">
        <v>26</v>
      </c>
      <c r="B16" s="19" t="s">
        <v>27</v>
      </c>
      <c r="C16" s="20">
        <f>SUM(C17:C17)</f>
        <v>0</v>
      </c>
      <c r="D16" s="20">
        <f>SUM(D17:D17)</f>
        <v>25833.34</v>
      </c>
      <c r="E16" s="20">
        <f>SUM(E17:E17)</f>
        <v>0</v>
      </c>
      <c r="F16" s="20">
        <f>SUM(F17:F17)</f>
        <v>25833.34</v>
      </c>
      <c r="H16" s="9">
        <f t="shared" si="0"/>
        <v>25833.34</v>
      </c>
    </row>
    <row r="17" spans="1:8" x14ac:dyDescent="0.2">
      <c r="A17" s="14" t="s">
        <v>28</v>
      </c>
      <c r="B17" s="15" t="s">
        <v>29</v>
      </c>
      <c r="C17" s="16">
        <v>0</v>
      </c>
      <c r="D17" s="16">
        <v>25833.34</v>
      </c>
      <c r="E17" s="21">
        <v>0</v>
      </c>
      <c r="F17" s="16">
        <f>+C17+D17+E17</f>
        <v>25833.34</v>
      </c>
      <c r="H17" s="9">
        <f t="shared" si="0"/>
        <v>25833.34</v>
      </c>
    </row>
    <row r="18" spans="1:8" ht="16.5" x14ac:dyDescent="0.3">
      <c r="A18" s="18" t="s">
        <v>30</v>
      </c>
      <c r="B18" s="19" t="s">
        <v>31</v>
      </c>
      <c r="C18" s="20">
        <f>SUM(C19:C20)</f>
        <v>0</v>
      </c>
      <c r="D18" s="20">
        <f>SUM(D19:D20)</f>
        <v>12073.14</v>
      </c>
      <c r="E18" s="20">
        <f>SUM(E19:E20)</f>
        <v>0</v>
      </c>
      <c r="F18" s="20">
        <f>SUM(F19:F20)</f>
        <v>12073.14</v>
      </c>
      <c r="H18" s="9">
        <f t="shared" si="0"/>
        <v>12073.14</v>
      </c>
    </row>
    <row r="19" spans="1:8" x14ac:dyDescent="0.2">
      <c r="A19" s="14" t="s">
        <v>32</v>
      </c>
      <c r="B19" s="15" t="s">
        <v>33</v>
      </c>
      <c r="C19" s="16">
        <v>0</v>
      </c>
      <c r="D19" s="16">
        <v>0</v>
      </c>
      <c r="E19" s="16">
        <v>0</v>
      </c>
      <c r="F19" s="16">
        <f>+C19+D19+E19</f>
        <v>0</v>
      </c>
      <c r="H19" s="9">
        <f t="shared" si="0"/>
        <v>0</v>
      </c>
    </row>
    <row r="20" spans="1:8" x14ac:dyDescent="0.2">
      <c r="A20" s="14" t="s">
        <v>34</v>
      </c>
      <c r="B20" s="15" t="s">
        <v>35</v>
      </c>
      <c r="C20" s="16">
        <v>0</v>
      </c>
      <c r="D20" s="16">
        <v>12073.14</v>
      </c>
      <c r="E20" s="16">
        <v>0</v>
      </c>
      <c r="F20" s="16">
        <f>+C20+D20+E20</f>
        <v>12073.14</v>
      </c>
      <c r="H20" s="9">
        <f t="shared" si="0"/>
        <v>12073.14</v>
      </c>
    </row>
    <row r="21" spans="1:8" ht="16.5" x14ac:dyDescent="0.3">
      <c r="A21" s="18" t="s">
        <v>36</v>
      </c>
      <c r="B21" s="19" t="s">
        <v>37</v>
      </c>
      <c r="C21" s="20">
        <f>SUM(C23:C27)</f>
        <v>34500</v>
      </c>
      <c r="D21" s="20">
        <f>SUM(D22:D27)</f>
        <v>2399797.2799999998</v>
      </c>
      <c r="E21" s="20">
        <f>SUM(E22:E27)</f>
        <v>3001.54</v>
      </c>
      <c r="F21" s="20">
        <f>SUM(C21:E21)</f>
        <v>2437298.8199999998</v>
      </c>
      <c r="H21" s="9">
        <f t="shared" si="0"/>
        <v>2437298.8199999998</v>
      </c>
    </row>
    <row r="22" spans="1:8" x14ac:dyDescent="0.2">
      <c r="A22" s="14" t="s">
        <v>38</v>
      </c>
      <c r="B22" s="15" t="s">
        <v>39</v>
      </c>
      <c r="D22" s="22">
        <f>220628.06+5099.22</f>
        <v>225727.28</v>
      </c>
      <c r="E22" s="23"/>
      <c r="F22" s="16">
        <v>0</v>
      </c>
      <c r="H22" s="9">
        <f>+C24+D24+E22</f>
        <v>2208570</v>
      </c>
    </row>
    <row r="23" spans="1:8" x14ac:dyDescent="0.2">
      <c r="A23" s="14" t="s">
        <v>40</v>
      </c>
      <c r="B23" s="15" t="s">
        <v>41</v>
      </c>
      <c r="C23" s="16">
        <v>0</v>
      </c>
      <c r="D23" s="16">
        <v>0</v>
      </c>
      <c r="E23" s="16">
        <v>3001.54</v>
      </c>
      <c r="F23" s="16">
        <f>+C23+D23+E23</f>
        <v>3001.54</v>
      </c>
      <c r="H23" s="9">
        <f t="shared" si="0"/>
        <v>3001.54</v>
      </c>
    </row>
    <row r="24" spans="1:8" x14ac:dyDescent="0.2">
      <c r="A24" s="14" t="s">
        <v>42</v>
      </c>
      <c r="B24" s="15" t="s">
        <v>43</v>
      </c>
      <c r="C24" s="16">
        <v>34500</v>
      </c>
      <c r="D24" s="16">
        <v>2174070</v>
      </c>
      <c r="E24" s="16"/>
      <c r="F24" s="16">
        <f>+C24+D24+E24</f>
        <v>2208570</v>
      </c>
      <c r="H24" s="9" t="e">
        <f>+#REF!+#REF!+E24</f>
        <v>#REF!</v>
      </c>
    </row>
    <row r="25" spans="1:8" x14ac:dyDescent="0.2">
      <c r="A25" s="14" t="s">
        <v>44</v>
      </c>
      <c r="B25" s="15" t="s">
        <v>45</v>
      </c>
      <c r="C25" s="16"/>
      <c r="D25" s="16">
        <v>0</v>
      </c>
      <c r="E25" s="16"/>
      <c r="F25" s="16"/>
      <c r="H25" s="9"/>
    </row>
    <row r="26" spans="1:8" x14ac:dyDescent="0.2">
      <c r="A26" s="14" t="s">
        <v>46</v>
      </c>
      <c r="B26" s="15" t="s">
        <v>47</v>
      </c>
      <c r="C26" s="16"/>
      <c r="D26" s="16"/>
      <c r="E26" s="16"/>
      <c r="F26" s="16">
        <f>+C26+D26+E26</f>
        <v>0</v>
      </c>
      <c r="H26" s="9">
        <f>+C26+D26+E26</f>
        <v>0</v>
      </c>
    </row>
    <row r="27" spans="1:8" x14ac:dyDescent="0.2">
      <c r="A27" s="14" t="s">
        <v>48</v>
      </c>
      <c r="B27" s="15" t="s">
        <v>49</v>
      </c>
      <c r="C27" s="16"/>
      <c r="D27" s="16"/>
      <c r="E27" s="16"/>
      <c r="F27" s="16">
        <f>+C27+D27+E27</f>
        <v>0</v>
      </c>
      <c r="H27" s="9">
        <f>+C27+D27+E27</f>
        <v>0</v>
      </c>
    </row>
    <row r="28" spans="1:8" ht="16.5" x14ac:dyDescent="0.3">
      <c r="A28" s="18" t="s">
        <v>50</v>
      </c>
      <c r="B28" s="19" t="s">
        <v>51</v>
      </c>
      <c r="C28" s="20">
        <f>SUM(C29:C29)</f>
        <v>0</v>
      </c>
      <c r="D28" s="20">
        <f>SUM(D29:D29)</f>
        <v>0</v>
      </c>
      <c r="E28" s="20">
        <f>SUM(E29:E29)</f>
        <v>0</v>
      </c>
      <c r="F28" s="20">
        <f>SUM(C28:E28)</f>
        <v>0</v>
      </c>
      <c r="H28" s="9"/>
    </row>
    <row r="29" spans="1:8" x14ac:dyDescent="0.2">
      <c r="A29" s="14" t="s">
        <v>52</v>
      </c>
      <c r="B29" s="15" t="s">
        <v>53</v>
      </c>
      <c r="C29" s="16"/>
      <c r="D29" s="16">
        <v>0</v>
      </c>
      <c r="E29" s="16">
        <v>0</v>
      </c>
      <c r="F29" s="16">
        <f>+C29+D29+E29</f>
        <v>0</v>
      </c>
      <c r="H29" s="9"/>
    </row>
    <row r="30" spans="1:8" ht="16.5" x14ac:dyDescent="0.3">
      <c r="A30" s="18" t="s">
        <v>54</v>
      </c>
      <c r="B30" s="19" t="s">
        <v>55</v>
      </c>
      <c r="C30" s="20">
        <f>SUM(C31:C33)</f>
        <v>3307198.41</v>
      </c>
      <c r="D30" s="20">
        <f>+D31+D32+D33</f>
        <v>2816403.66</v>
      </c>
      <c r="E30" s="20">
        <f>SUM(E31:E33)</f>
        <v>476570.26</v>
      </c>
      <c r="F30" s="20">
        <f>SUM(C30:E30)</f>
        <v>6600172.3300000001</v>
      </c>
      <c r="H30" s="9">
        <f t="shared" ref="H30:H66" si="1">+C30+D30+E30</f>
        <v>6600172.3300000001</v>
      </c>
    </row>
    <row r="31" spans="1:8" x14ac:dyDescent="0.2">
      <c r="A31" s="24" t="s">
        <v>56</v>
      </c>
      <c r="B31" s="15" t="s">
        <v>57</v>
      </c>
      <c r="C31" s="16">
        <v>1535356.78</v>
      </c>
      <c r="D31" s="16">
        <v>1300750.28</v>
      </c>
      <c r="E31" s="16">
        <v>222632.09</v>
      </c>
      <c r="F31" s="16">
        <f>+C31+D31+E31</f>
        <v>3058739.15</v>
      </c>
      <c r="H31" s="9">
        <f t="shared" si="1"/>
        <v>3058739.15</v>
      </c>
    </row>
    <row r="32" spans="1:8" x14ac:dyDescent="0.2">
      <c r="A32" s="24" t="s">
        <v>58</v>
      </c>
      <c r="B32" s="15" t="s">
        <v>59</v>
      </c>
      <c r="C32" s="16">
        <v>1544522.47</v>
      </c>
      <c r="D32" s="16">
        <v>1340004.75</v>
      </c>
      <c r="E32" s="16">
        <v>223759.05</v>
      </c>
      <c r="F32" s="16">
        <f>+C32+D32+E32</f>
        <v>3108286.2699999996</v>
      </c>
      <c r="H32" s="9">
        <f t="shared" si="1"/>
        <v>3108286.2699999996</v>
      </c>
    </row>
    <row r="33" spans="1:8" ht="13.5" thickBot="1" x14ac:dyDescent="0.25">
      <c r="A33" s="24" t="s">
        <v>60</v>
      </c>
      <c r="B33" s="15" t="s">
        <v>61</v>
      </c>
      <c r="C33" s="16">
        <v>227319.16</v>
      </c>
      <c r="D33" s="16">
        <v>175648.63</v>
      </c>
      <c r="E33" s="16">
        <v>30179.119999999999</v>
      </c>
      <c r="F33" s="16">
        <f>+C33+D33+E33</f>
        <v>433146.91000000003</v>
      </c>
      <c r="H33" s="9">
        <f t="shared" si="1"/>
        <v>433146.91000000003</v>
      </c>
    </row>
    <row r="34" spans="1:8" ht="16.5" thickBot="1" x14ac:dyDescent="0.3">
      <c r="A34" s="6">
        <v>2.2000000000000002</v>
      </c>
      <c r="B34" s="7" t="s">
        <v>62</v>
      </c>
      <c r="C34" s="8">
        <f>+C35+C42+C45+C48+C53+C60+C65+C78+C93</f>
        <v>4286999.58</v>
      </c>
      <c r="D34" s="8">
        <f>+D35+D42+D45+D48+D53+D60+D65+D78+D93</f>
        <v>37209244.049999997</v>
      </c>
      <c r="E34" s="8">
        <f>+E35+E42+E45+E48+E53+E60+E65+E78+E93</f>
        <v>2047843.07</v>
      </c>
      <c r="F34" s="8">
        <f>SUM(C34:E34)</f>
        <v>43544086.699999996</v>
      </c>
      <c r="H34" s="9">
        <f t="shared" si="1"/>
        <v>43544086.699999996</v>
      </c>
    </row>
    <row r="35" spans="1:8" ht="16.5" x14ac:dyDescent="0.3">
      <c r="A35" s="10" t="s">
        <v>63</v>
      </c>
      <c r="B35" s="11" t="s">
        <v>64</v>
      </c>
      <c r="C35" s="13">
        <f>SUM(C36:C41)</f>
        <v>4286999.58</v>
      </c>
      <c r="D35" s="13">
        <f>SUM(D36:D41)</f>
        <v>2206319.7699999996</v>
      </c>
      <c r="E35" s="13">
        <f>SUM(E36:E41)</f>
        <v>254576.5</v>
      </c>
      <c r="F35" s="13">
        <f>SUM(C35:E35)</f>
        <v>6747895.8499999996</v>
      </c>
      <c r="H35" s="9">
        <f t="shared" si="1"/>
        <v>6747895.8499999996</v>
      </c>
    </row>
    <row r="36" spans="1:8" x14ac:dyDescent="0.2">
      <c r="A36" s="24" t="s">
        <v>65</v>
      </c>
      <c r="B36" s="15" t="s">
        <v>66</v>
      </c>
      <c r="C36" s="16">
        <v>3680654.43</v>
      </c>
      <c r="D36" s="16">
        <v>743461.86</v>
      </c>
      <c r="E36" s="16">
        <v>0</v>
      </c>
      <c r="F36" s="16">
        <f t="shared" ref="F36:F41" si="2">+C36+D36+E36</f>
        <v>4424116.29</v>
      </c>
      <c r="H36" s="9">
        <f t="shared" si="1"/>
        <v>4424116.29</v>
      </c>
    </row>
    <row r="37" spans="1:8" x14ac:dyDescent="0.2">
      <c r="A37" s="24" t="s">
        <v>67</v>
      </c>
      <c r="B37" s="15" t="s">
        <v>68</v>
      </c>
      <c r="C37" s="16">
        <v>0</v>
      </c>
      <c r="D37" s="16">
        <v>4960</v>
      </c>
      <c r="E37" s="16">
        <v>0</v>
      </c>
      <c r="F37" s="16">
        <f t="shared" si="2"/>
        <v>4960</v>
      </c>
      <c r="H37" s="9">
        <f t="shared" si="1"/>
        <v>4960</v>
      </c>
    </row>
    <row r="38" spans="1:8" x14ac:dyDescent="0.2">
      <c r="A38" s="24" t="s">
        <v>69</v>
      </c>
      <c r="B38" s="15" t="s">
        <v>70</v>
      </c>
      <c r="C38" s="25">
        <v>606345.15</v>
      </c>
      <c r="D38" s="16">
        <v>178910</v>
      </c>
      <c r="E38" s="16">
        <v>247438.5</v>
      </c>
      <c r="F38" s="16">
        <f t="shared" si="2"/>
        <v>1032693.65</v>
      </c>
      <c r="H38" s="9">
        <f t="shared" si="1"/>
        <v>1032693.65</v>
      </c>
    </row>
    <row r="39" spans="1:8" x14ac:dyDescent="0.2">
      <c r="A39" s="24" t="s">
        <v>71</v>
      </c>
      <c r="B39" s="15" t="s">
        <v>72</v>
      </c>
      <c r="C39" s="16">
        <v>0</v>
      </c>
      <c r="D39" s="16">
        <v>1202339.8799999999</v>
      </c>
      <c r="E39" s="16">
        <v>0</v>
      </c>
      <c r="F39" s="16">
        <f t="shared" si="2"/>
        <v>1202339.8799999999</v>
      </c>
      <c r="H39" s="9">
        <f t="shared" si="1"/>
        <v>1202339.8799999999</v>
      </c>
    </row>
    <row r="40" spans="1:8" x14ac:dyDescent="0.2">
      <c r="A40" s="24" t="s">
        <v>73</v>
      </c>
      <c r="B40" s="15" t="s">
        <v>74</v>
      </c>
      <c r="C40" s="16"/>
      <c r="D40" s="16">
        <v>29108.03</v>
      </c>
      <c r="E40" s="16">
        <v>6238</v>
      </c>
      <c r="F40" s="16">
        <f t="shared" si="2"/>
        <v>35346.03</v>
      </c>
      <c r="H40" s="9">
        <f t="shared" si="1"/>
        <v>35346.03</v>
      </c>
    </row>
    <row r="41" spans="1:8" x14ac:dyDescent="0.2">
      <c r="A41" s="24" t="s">
        <v>75</v>
      </c>
      <c r="B41" s="15" t="s">
        <v>76</v>
      </c>
      <c r="C41" s="16"/>
      <c r="D41" s="16">
        <v>47540</v>
      </c>
      <c r="E41" s="16">
        <v>900</v>
      </c>
      <c r="F41" s="16">
        <f t="shared" si="2"/>
        <v>48440</v>
      </c>
      <c r="H41" s="9">
        <f t="shared" si="1"/>
        <v>48440</v>
      </c>
    </row>
    <row r="42" spans="1:8" ht="16.5" x14ac:dyDescent="0.3">
      <c r="A42" s="18" t="s">
        <v>77</v>
      </c>
      <c r="B42" s="19" t="s">
        <v>78</v>
      </c>
      <c r="C42" s="20">
        <f>SUM(C43:C44)</f>
        <v>0</v>
      </c>
      <c r="D42" s="20">
        <f>SUM(D43:D44)</f>
        <v>5475</v>
      </c>
      <c r="E42" s="20">
        <f>SUM(E43:E44)</f>
        <v>6472</v>
      </c>
      <c r="F42" s="20">
        <f>SUM(C42:E42)</f>
        <v>11947</v>
      </c>
      <c r="H42" s="9">
        <f t="shared" si="1"/>
        <v>11947</v>
      </c>
    </row>
    <row r="43" spans="1:8" x14ac:dyDescent="0.2">
      <c r="A43" s="26" t="s">
        <v>79</v>
      </c>
      <c r="B43" s="15" t="s">
        <v>80</v>
      </c>
      <c r="C43" s="16"/>
      <c r="D43" s="16">
        <v>5000</v>
      </c>
      <c r="E43" s="16">
        <v>0</v>
      </c>
      <c r="F43" s="16">
        <f>+C43+D43+E43</f>
        <v>5000</v>
      </c>
      <c r="H43" s="9">
        <f t="shared" si="1"/>
        <v>5000</v>
      </c>
    </row>
    <row r="44" spans="1:8" x14ac:dyDescent="0.2">
      <c r="A44" s="26" t="s">
        <v>81</v>
      </c>
      <c r="B44" s="15" t="s">
        <v>82</v>
      </c>
      <c r="C44" s="16"/>
      <c r="D44" s="16">
        <v>475</v>
      </c>
      <c r="E44" s="16">
        <v>6472</v>
      </c>
      <c r="F44" s="16">
        <f>+C44+D44+E44</f>
        <v>6947</v>
      </c>
      <c r="H44" s="9">
        <f t="shared" si="1"/>
        <v>6947</v>
      </c>
    </row>
    <row r="45" spans="1:8" ht="16.5" x14ac:dyDescent="0.3">
      <c r="A45" s="18" t="s">
        <v>83</v>
      </c>
      <c r="B45" s="19" t="s">
        <v>84</v>
      </c>
      <c r="C45" s="20">
        <f>SUM(C46:C47)</f>
        <v>0</v>
      </c>
      <c r="D45" s="20">
        <f>SUM(D46:D47)</f>
        <v>1650312</v>
      </c>
      <c r="E45" s="20">
        <f>SUM(E46:E47)</f>
        <v>777734.8</v>
      </c>
      <c r="F45" s="20">
        <f>SUM(C45:E45)</f>
        <v>2428046.7999999998</v>
      </c>
      <c r="H45" s="9">
        <f t="shared" si="1"/>
        <v>2428046.7999999998</v>
      </c>
    </row>
    <row r="46" spans="1:8" x14ac:dyDescent="0.2">
      <c r="A46" s="24" t="s">
        <v>85</v>
      </c>
      <c r="B46" s="15" t="s">
        <v>86</v>
      </c>
      <c r="C46" s="16"/>
      <c r="D46" s="16">
        <v>1650312</v>
      </c>
      <c r="E46" s="16">
        <v>777734.8</v>
      </c>
      <c r="F46" s="16">
        <f>+C46+D46+E46</f>
        <v>2428046.7999999998</v>
      </c>
      <c r="H46" s="9">
        <f t="shared" si="1"/>
        <v>2428046.7999999998</v>
      </c>
    </row>
    <row r="47" spans="1:8" x14ac:dyDescent="0.2">
      <c r="A47" s="24" t="s">
        <v>87</v>
      </c>
      <c r="B47" s="15" t="s">
        <v>88</v>
      </c>
      <c r="C47" s="16"/>
      <c r="D47" s="16"/>
      <c r="E47" s="16">
        <v>0</v>
      </c>
      <c r="F47" s="16"/>
      <c r="H47" s="9">
        <f t="shared" si="1"/>
        <v>0</v>
      </c>
    </row>
    <row r="48" spans="1:8" ht="16.5" x14ac:dyDescent="0.3">
      <c r="A48" s="18" t="s">
        <v>89</v>
      </c>
      <c r="B48" s="19" t="s">
        <v>90</v>
      </c>
      <c r="C48" s="20">
        <f>SUM(C49:C52)</f>
        <v>0</v>
      </c>
      <c r="D48" s="20">
        <f>SUM(D49:D52)</f>
        <v>19908698</v>
      </c>
      <c r="E48" s="20">
        <f>SUM(E49:E52)</f>
        <v>11468.07</v>
      </c>
      <c r="F48" s="20">
        <f t="shared" ref="F48:F58" si="3">SUM(C48:E48)</f>
        <v>19920166.07</v>
      </c>
      <c r="H48" s="9">
        <f t="shared" si="1"/>
        <v>19920166.07</v>
      </c>
    </row>
    <row r="49" spans="1:8" x14ac:dyDescent="0.2">
      <c r="A49" s="26" t="s">
        <v>91</v>
      </c>
      <c r="B49" s="15" t="s">
        <v>92</v>
      </c>
      <c r="C49" s="16"/>
      <c r="D49" s="21">
        <f>19447172+440500</f>
        <v>19887672</v>
      </c>
      <c r="E49" s="16">
        <v>5575.07</v>
      </c>
      <c r="F49" s="16">
        <f t="shared" si="3"/>
        <v>19893247.07</v>
      </c>
      <c r="H49" s="9">
        <f t="shared" si="1"/>
        <v>19893247.07</v>
      </c>
    </row>
    <row r="50" spans="1:8" x14ac:dyDescent="0.2">
      <c r="A50" s="26" t="s">
        <v>93</v>
      </c>
      <c r="B50" s="15" t="s">
        <v>94</v>
      </c>
      <c r="C50" s="16"/>
      <c r="D50" s="16">
        <v>750</v>
      </c>
      <c r="E50" s="16">
        <v>0</v>
      </c>
      <c r="F50" s="16">
        <f t="shared" si="3"/>
        <v>750</v>
      </c>
      <c r="H50" s="9">
        <f t="shared" si="1"/>
        <v>750</v>
      </c>
    </row>
    <row r="51" spans="1:8" x14ac:dyDescent="0.2">
      <c r="A51" s="26" t="s">
        <v>95</v>
      </c>
      <c r="B51" s="15" t="s">
        <v>96</v>
      </c>
      <c r="C51" s="16"/>
      <c r="D51" s="16">
        <v>0</v>
      </c>
      <c r="E51" s="16">
        <v>0</v>
      </c>
      <c r="F51" s="16">
        <f t="shared" si="3"/>
        <v>0</v>
      </c>
      <c r="H51" s="9">
        <f t="shared" si="1"/>
        <v>0</v>
      </c>
    </row>
    <row r="52" spans="1:8" x14ac:dyDescent="0.2">
      <c r="A52" s="26" t="s">
        <v>97</v>
      </c>
      <c r="B52" s="15" t="s">
        <v>98</v>
      </c>
      <c r="C52" s="16"/>
      <c r="D52" s="16">
        <v>20276</v>
      </c>
      <c r="E52" s="16">
        <v>5893</v>
      </c>
      <c r="F52" s="16">
        <f t="shared" si="3"/>
        <v>26169</v>
      </c>
      <c r="H52" s="9">
        <f t="shared" si="1"/>
        <v>26169</v>
      </c>
    </row>
    <row r="53" spans="1:8" ht="16.5" x14ac:dyDescent="0.3">
      <c r="A53" s="18" t="s">
        <v>99</v>
      </c>
      <c r="B53" s="19" t="s">
        <v>100</v>
      </c>
      <c r="C53" s="20">
        <f>SUM(C54:C58)</f>
        <v>0</v>
      </c>
      <c r="D53" s="20">
        <f>+D54+D55+D58</f>
        <v>223343.35</v>
      </c>
      <c r="E53" s="20">
        <f>SUM(E54:E58)</f>
        <v>34500</v>
      </c>
      <c r="F53" s="20">
        <f t="shared" si="3"/>
        <v>257843.35</v>
      </c>
      <c r="H53" s="9">
        <f t="shared" si="1"/>
        <v>257843.35</v>
      </c>
    </row>
    <row r="54" spans="1:8" x14ac:dyDescent="0.2">
      <c r="A54" s="26" t="s">
        <v>101</v>
      </c>
      <c r="B54" s="15" t="s">
        <v>102</v>
      </c>
      <c r="C54" s="16">
        <v>0</v>
      </c>
      <c r="D54" s="16">
        <v>170622.1</v>
      </c>
      <c r="E54" s="16"/>
      <c r="F54" s="16">
        <f t="shared" si="3"/>
        <v>170622.1</v>
      </c>
      <c r="H54" s="9">
        <f t="shared" si="1"/>
        <v>170622.1</v>
      </c>
    </row>
    <row r="55" spans="1:8" x14ac:dyDescent="0.2">
      <c r="A55" s="26" t="s">
        <v>103</v>
      </c>
      <c r="B55" s="15" t="s">
        <v>104</v>
      </c>
      <c r="C55" s="16"/>
      <c r="D55" s="16">
        <v>0</v>
      </c>
      <c r="E55" s="16">
        <v>0</v>
      </c>
      <c r="F55" s="16">
        <f t="shared" si="3"/>
        <v>0</v>
      </c>
      <c r="H55" s="9">
        <f t="shared" si="1"/>
        <v>0</v>
      </c>
    </row>
    <row r="56" spans="1:8" x14ac:dyDescent="0.2">
      <c r="A56" s="26" t="s">
        <v>105</v>
      </c>
      <c r="B56" s="15" t="s">
        <v>106</v>
      </c>
      <c r="C56" s="16"/>
      <c r="D56" s="16"/>
      <c r="E56" s="16">
        <v>0</v>
      </c>
      <c r="F56" s="16">
        <f t="shared" si="3"/>
        <v>0</v>
      </c>
      <c r="H56" s="9">
        <f t="shared" si="1"/>
        <v>0</v>
      </c>
    </row>
    <row r="57" spans="1:8" x14ac:dyDescent="0.2">
      <c r="A57" s="26" t="s">
        <v>107</v>
      </c>
      <c r="B57" s="15" t="s">
        <v>108</v>
      </c>
      <c r="C57" s="16"/>
      <c r="D57" s="16">
        <v>0</v>
      </c>
      <c r="E57" s="16">
        <v>34500</v>
      </c>
      <c r="F57" s="16">
        <f t="shared" si="3"/>
        <v>34500</v>
      </c>
      <c r="H57" s="9">
        <f t="shared" si="1"/>
        <v>34500</v>
      </c>
    </row>
    <row r="58" spans="1:8" x14ac:dyDescent="0.2">
      <c r="A58" s="26" t="s">
        <v>109</v>
      </c>
      <c r="B58" s="15" t="s">
        <v>110</v>
      </c>
      <c r="C58" s="16"/>
      <c r="D58" s="16">
        <v>52721.25</v>
      </c>
      <c r="E58" s="16">
        <v>0</v>
      </c>
      <c r="F58" s="16">
        <f t="shared" si="3"/>
        <v>52721.25</v>
      </c>
      <c r="H58" s="9">
        <f t="shared" si="1"/>
        <v>52721.25</v>
      </c>
    </row>
    <row r="59" spans="1:8" x14ac:dyDescent="0.2">
      <c r="A59" s="24"/>
      <c r="B59" s="15"/>
      <c r="C59" s="16"/>
      <c r="D59" s="16"/>
      <c r="E59" s="16"/>
      <c r="F59" s="16">
        <f>+C59+D59+E59</f>
        <v>0</v>
      </c>
      <c r="H59" s="9">
        <f t="shared" si="1"/>
        <v>0</v>
      </c>
    </row>
    <row r="60" spans="1:8" ht="16.5" x14ac:dyDescent="0.3">
      <c r="A60" s="18" t="s">
        <v>111</v>
      </c>
      <c r="B60" s="19" t="s">
        <v>112</v>
      </c>
      <c r="C60" s="20">
        <f>SUM(C61:C64)</f>
        <v>0</v>
      </c>
      <c r="D60" s="20">
        <f>SUM(D61:D64)</f>
        <v>352528.04</v>
      </c>
      <c r="E60" s="20">
        <f>SUM(E61:E64)</f>
        <v>0</v>
      </c>
      <c r="F60" s="20">
        <f>+F61+F62+F63</f>
        <v>352528.04</v>
      </c>
      <c r="H60" s="9">
        <f t="shared" si="1"/>
        <v>352528.04</v>
      </c>
    </row>
    <row r="61" spans="1:8" x14ac:dyDescent="0.2">
      <c r="A61" s="26" t="s">
        <v>113</v>
      </c>
      <c r="B61" s="15" t="s">
        <v>114</v>
      </c>
      <c r="C61" s="16"/>
      <c r="D61" s="16"/>
      <c r="E61" s="16"/>
      <c r="F61" s="16">
        <f>+C61+D61+E61</f>
        <v>0</v>
      </c>
      <c r="H61" s="9">
        <f t="shared" si="1"/>
        <v>0</v>
      </c>
    </row>
    <row r="62" spans="1:8" x14ac:dyDescent="0.2">
      <c r="A62" s="26" t="s">
        <v>115</v>
      </c>
      <c r="B62" s="15" t="s">
        <v>116</v>
      </c>
      <c r="C62" s="16">
        <v>0</v>
      </c>
      <c r="D62" s="16">
        <v>0</v>
      </c>
      <c r="E62" s="16"/>
      <c r="F62" s="16">
        <f>+C62+D62+E62</f>
        <v>0</v>
      </c>
      <c r="H62" s="9">
        <f t="shared" si="1"/>
        <v>0</v>
      </c>
    </row>
    <row r="63" spans="1:8" x14ac:dyDescent="0.2">
      <c r="A63" s="26" t="s">
        <v>117</v>
      </c>
      <c r="B63" s="15" t="s">
        <v>118</v>
      </c>
      <c r="C63" s="16"/>
      <c r="D63" s="16">
        <v>352528.04</v>
      </c>
      <c r="E63" s="16"/>
      <c r="F63" s="16">
        <f>+C63+D63+E63</f>
        <v>352528.04</v>
      </c>
      <c r="H63" s="9">
        <f t="shared" si="1"/>
        <v>352528.04</v>
      </c>
    </row>
    <row r="64" spans="1:8" x14ac:dyDescent="0.2">
      <c r="A64" s="24"/>
      <c r="B64" s="15"/>
      <c r="C64" s="16"/>
      <c r="D64" s="16"/>
      <c r="E64" s="16"/>
      <c r="F64" s="16">
        <f>+C64+D64+E64</f>
        <v>0</v>
      </c>
      <c r="H64" s="9">
        <f t="shared" si="1"/>
        <v>0</v>
      </c>
    </row>
    <row r="65" spans="1:8" ht="16.5" x14ac:dyDescent="0.3">
      <c r="A65" s="18" t="s">
        <v>119</v>
      </c>
      <c r="B65" s="19" t="s">
        <v>120</v>
      </c>
      <c r="C65" s="20">
        <f>SUM(C66:C77)</f>
        <v>0</v>
      </c>
      <c r="D65" s="20">
        <f>SUM(D66:D77)</f>
        <v>29843.93</v>
      </c>
      <c r="E65" s="20">
        <f>SUM(E66:E77)</f>
        <v>953091.7</v>
      </c>
      <c r="F65" s="20">
        <f>SUM(C65:E65)</f>
        <v>982935.63</v>
      </c>
      <c r="H65" s="9">
        <f t="shared" si="1"/>
        <v>982935.63</v>
      </c>
    </row>
    <row r="66" spans="1:8" x14ac:dyDescent="0.2">
      <c r="A66" s="26" t="s">
        <v>121</v>
      </c>
      <c r="B66" s="15" t="s">
        <v>122</v>
      </c>
      <c r="C66" s="16"/>
      <c r="D66" s="16">
        <v>0</v>
      </c>
      <c r="E66" s="16"/>
      <c r="F66" s="16">
        <f>+C66+D66+E66</f>
        <v>0</v>
      </c>
      <c r="H66" s="9">
        <f t="shared" si="1"/>
        <v>0</v>
      </c>
    </row>
    <row r="67" spans="1:8" x14ac:dyDescent="0.2">
      <c r="A67" s="26" t="s">
        <v>123</v>
      </c>
      <c r="B67" s="15" t="s">
        <v>124</v>
      </c>
      <c r="C67" s="16"/>
      <c r="D67" s="16">
        <v>18704.43</v>
      </c>
      <c r="E67" s="16">
        <v>0</v>
      </c>
      <c r="F67" s="16">
        <f>+C67+D67+E67</f>
        <v>18704.43</v>
      </c>
      <c r="H67" s="9"/>
    </row>
    <row r="68" spans="1:8" x14ac:dyDescent="0.2">
      <c r="A68" s="26" t="s">
        <v>125</v>
      </c>
      <c r="B68" s="15" t="s">
        <v>126</v>
      </c>
      <c r="C68" s="16"/>
      <c r="D68" s="16">
        <v>1000</v>
      </c>
      <c r="E68" s="16">
        <v>0</v>
      </c>
      <c r="F68" s="16"/>
      <c r="H68" s="9"/>
    </row>
    <row r="69" spans="1:8" x14ac:dyDescent="0.2">
      <c r="A69" s="26" t="s">
        <v>127</v>
      </c>
      <c r="B69" s="15" t="s">
        <v>128</v>
      </c>
      <c r="C69" s="16"/>
      <c r="D69" s="16">
        <v>600</v>
      </c>
      <c r="E69" s="16">
        <v>842895.77</v>
      </c>
      <c r="F69" s="16">
        <f t="shared" ref="F69:F76" si="4">+C69+D69+E69</f>
        <v>843495.77</v>
      </c>
      <c r="H69" s="9"/>
    </row>
    <row r="70" spans="1:8" x14ac:dyDescent="0.2">
      <c r="A70" s="26" t="s">
        <v>129</v>
      </c>
      <c r="B70" s="15" t="s">
        <v>130</v>
      </c>
      <c r="C70" s="16"/>
      <c r="D70" s="16">
        <v>0</v>
      </c>
      <c r="E70" s="16">
        <v>0</v>
      </c>
      <c r="F70" s="16">
        <f t="shared" si="4"/>
        <v>0</v>
      </c>
      <c r="H70" s="9"/>
    </row>
    <row r="71" spans="1:8" x14ac:dyDescent="0.2">
      <c r="A71" s="26" t="s">
        <v>131</v>
      </c>
      <c r="B71" s="15" t="s">
        <v>132</v>
      </c>
      <c r="C71" s="16"/>
      <c r="D71" s="16">
        <v>0</v>
      </c>
      <c r="E71" s="16">
        <v>0</v>
      </c>
      <c r="F71" s="16">
        <f t="shared" si="4"/>
        <v>0</v>
      </c>
      <c r="H71" s="9"/>
    </row>
    <row r="72" spans="1:8" x14ac:dyDescent="0.2">
      <c r="A72" s="26" t="s">
        <v>133</v>
      </c>
      <c r="B72" s="15" t="s">
        <v>134</v>
      </c>
      <c r="C72" s="16"/>
      <c r="D72" s="16">
        <v>7032</v>
      </c>
      <c r="E72" s="16">
        <v>0</v>
      </c>
      <c r="F72" s="16">
        <f t="shared" si="4"/>
        <v>7032</v>
      </c>
      <c r="H72" s="9">
        <f>+C72+D72+E72</f>
        <v>7032</v>
      </c>
    </row>
    <row r="73" spans="1:8" x14ac:dyDescent="0.2">
      <c r="A73" s="26" t="s">
        <v>135</v>
      </c>
      <c r="B73" s="15" t="s">
        <v>136</v>
      </c>
      <c r="C73" s="16"/>
      <c r="D73" s="16">
        <v>0</v>
      </c>
      <c r="E73" s="16">
        <v>0</v>
      </c>
      <c r="F73" s="16">
        <f t="shared" si="4"/>
        <v>0</v>
      </c>
      <c r="H73" s="9"/>
    </row>
    <row r="74" spans="1:8" x14ac:dyDescent="0.2">
      <c r="A74" s="26" t="s">
        <v>137</v>
      </c>
      <c r="B74" s="15" t="s">
        <v>138</v>
      </c>
      <c r="C74" s="16"/>
      <c r="D74" s="16">
        <v>0</v>
      </c>
      <c r="E74" s="16">
        <v>0</v>
      </c>
      <c r="F74" s="16">
        <f t="shared" si="4"/>
        <v>0</v>
      </c>
      <c r="H74" s="9"/>
    </row>
    <row r="75" spans="1:8" x14ac:dyDescent="0.2">
      <c r="A75" s="26" t="s">
        <v>139</v>
      </c>
      <c r="B75" s="15" t="s">
        <v>140</v>
      </c>
      <c r="C75" s="16"/>
      <c r="D75" s="16">
        <f>649+1858.5</f>
        <v>2507.5</v>
      </c>
      <c r="E75" s="16">
        <v>8055</v>
      </c>
      <c r="F75" s="16">
        <f t="shared" si="4"/>
        <v>10562.5</v>
      </c>
      <c r="H75" s="9"/>
    </row>
    <row r="76" spans="1:8" x14ac:dyDescent="0.2">
      <c r="A76" s="26" t="s">
        <v>133</v>
      </c>
      <c r="B76" s="15" t="s">
        <v>141</v>
      </c>
      <c r="C76" s="16"/>
      <c r="D76" s="16">
        <v>0</v>
      </c>
      <c r="E76" s="16">
        <v>102140.93</v>
      </c>
      <c r="F76" s="16">
        <f t="shared" si="4"/>
        <v>102140.93</v>
      </c>
      <c r="H76" s="9"/>
    </row>
    <row r="77" spans="1:8" x14ac:dyDescent="0.2">
      <c r="A77" s="26" t="s">
        <v>142</v>
      </c>
      <c r="B77" s="15" t="s">
        <v>143</v>
      </c>
      <c r="C77" s="16"/>
      <c r="D77" s="16"/>
      <c r="E77" s="16" t="s">
        <v>144</v>
      </c>
      <c r="F77" s="16">
        <v>0</v>
      </c>
      <c r="H77" s="9" t="e">
        <f>+C77+D77+E77</f>
        <v>#VALUE!</v>
      </c>
    </row>
    <row r="78" spans="1:8" ht="16.5" x14ac:dyDescent="0.3">
      <c r="A78" s="18" t="s">
        <v>145</v>
      </c>
      <c r="B78" s="19" t="s">
        <v>146</v>
      </c>
      <c r="C78" s="20">
        <f>SUM(C79:C92)</f>
        <v>0</v>
      </c>
      <c r="D78" s="20">
        <f>SUM(D79:D92)</f>
        <v>12829623.960000001</v>
      </c>
      <c r="E78" s="20">
        <f>SUM(E79:E92)</f>
        <v>10000</v>
      </c>
      <c r="F78" s="20">
        <f>SUM(C78:E78)</f>
        <v>12839623.960000001</v>
      </c>
      <c r="H78" s="9">
        <f>+C78+D78+E78</f>
        <v>12839623.960000001</v>
      </c>
    </row>
    <row r="79" spans="1:8" x14ac:dyDescent="0.2">
      <c r="A79" s="26" t="s">
        <v>147</v>
      </c>
      <c r="B79" s="15" t="s">
        <v>148</v>
      </c>
      <c r="C79" s="16"/>
      <c r="D79" s="16">
        <v>0</v>
      </c>
      <c r="E79" s="16"/>
      <c r="F79" s="16">
        <f>SUM(C79:E79)</f>
        <v>0</v>
      </c>
      <c r="H79" s="9">
        <f>+C79+D79+E79</f>
        <v>0</v>
      </c>
    </row>
    <row r="80" spans="1:8" x14ac:dyDescent="0.2">
      <c r="A80" s="26" t="s">
        <v>149</v>
      </c>
      <c r="B80" s="15" t="s">
        <v>150</v>
      </c>
      <c r="C80" s="16"/>
      <c r="D80" s="16">
        <v>55602.91</v>
      </c>
      <c r="E80" s="16"/>
      <c r="F80" s="16">
        <f>SUM(C80:E80)</f>
        <v>55602.91</v>
      </c>
      <c r="H80" s="9">
        <f>+C80+D80+E80</f>
        <v>55602.91</v>
      </c>
    </row>
    <row r="81" spans="1:8" x14ac:dyDescent="0.2">
      <c r="A81" s="26" t="s">
        <v>151</v>
      </c>
      <c r="B81" s="15" t="s">
        <v>152</v>
      </c>
      <c r="C81" s="16"/>
      <c r="D81" s="16">
        <v>0</v>
      </c>
      <c r="E81" s="16"/>
      <c r="F81" s="16">
        <f>SUM(C81:E81)</f>
        <v>0</v>
      </c>
      <c r="H81" s="9"/>
    </row>
    <row r="82" spans="1:8" x14ac:dyDescent="0.2">
      <c r="A82" s="26" t="s">
        <v>153</v>
      </c>
      <c r="B82" s="15" t="s">
        <v>154</v>
      </c>
      <c r="C82" s="16"/>
      <c r="D82" s="16">
        <v>0</v>
      </c>
      <c r="E82" s="16">
        <v>0</v>
      </c>
      <c r="F82" s="16">
        <f>SUM(C82:E82)</f>
        <v>0</v>
      </c>
      <c r="H82" s="9">
        <f>+C82+D82+E82</f>
        <v>0</v>
      </c>
    </row>
    <row r="83" spans="1:8" x14ac:dyDescent="0.2">
      <c r="A83" s="26" t="s">
        <v>155</v>
      </c>
      <c r="B83" s="15" t="s">
        <v>156</v>
      </c>
      <c r="C83" s="16"/>
      <c r="D83" s="16">
        <v>10322</v>
      </c>
      <c r="E83" s="16">
        <v>0</v>
      </c>
      <c r="F83" s="16">
        <f>+C83+D83+E83</f>
        <v>10322</v>
      </c>
      <c r="H83" s="9"/>
    </row>
    <row r="84" spans="1:8" x14ac:dyDescent="0.2">
      <c r="A84" s="26" t="s">
        <v>157</v>
      </c>
      <c r="B84" s="15" t="s">
        <v>158</v>
      </c>
      <c r="C84" s="16"/>
      <c r="D84" s="16">
        <v>37569.050000000003</v>
      </c>
      <c r="E84" s="16">
        <v>0</v>
      </c>
      <c r="F84" s="16">
        <f>SUM(C84:E84)</f>
        <v>37569.050000000003</v>
      </c>
      <c r="H84" s="9">
        <f>+C84+D84+E84</f>
        <v>37569.050000000003</v>
      </c>
    </row>
    <row r="85" spans="1:8" x14ac:dyDescent="0.2">
      <c r="A85" s="26" t="s">
        <v>159</v>
      </c>
      <c r="B85" s="15" t="s">
        <v>160</v>
      </c>
      <c r="C85" s="16"/>
      <c r="D85" s="16">
        <f>9780+6000</f>
        <v>15780</v>
      </c>
      <c r="E85" s="16">
        <v>10000</v>
      </c>
      <c r="F85" s="16">
        <f>SUM(C85:E85)</f>
        <v>25780</v>
      </c>
      <c r="H85" s="9">
        <f>+C85+D85+E85</f>
        <v>25780</v>
      </c>
    </row>
    <row r="86" spans="1:8" x14ac:dyDescent="0.2">
      <c r="A86" s="26" t="s">
        <v>161</v>
      </c>
      <c r="B86" s="15" t="s">
        <v>162</v>
      </c>
      <c r="C86" s="16"/>
      <c r="D86" s="16">
        <v>0</v>
      </c>
      <c r="E86" s="16">
        <v>0</v>
      </c>
      <c r="F86" s="16">
        <f>SUM(C86:E86)</f>
        <v>0</v>
      </c>
      <c r="H86" s="9">
        <f>+C86+D86+E86</f>
        <v>0</v>
      </c>
    </row>
    <row r="87" spans="1:8" x14ac:dyDescent="0.2">
      <c r="A87" s="26" t="s">
        <v>163</v>
      </c>
      <c r="B87" s="15" t="s">
        <v>164</v>
      </c>
      <c r="D87" s="16">
        <v>12000000</v>
      </c>
      <c r="E87" s="16">
        <v>0</v>
      </c>
      <c r="F87" s="16">
        <f>SUM(C87:E87)</f>
        <v>12000000</v>
      </c>
      <c r="H87" s="9">
        <f>+C92+D87+E87</f>
        <v>12000000</v>
      </c>
    </row>
    <row r="88" spans="1:8" x14ac:dyDescent="0.2">
      <c r="A88" s="26" t="s">
        <v>165</v>
      </c>
      <c r="B88" s="15" t="s">
        <v>166</v>
      </c>
      <c r="C88" s="16"/>
      <c r="D88" s="16">
        <v>1000</v>
      </c>
      <c r="E88" s="16">
        <v>0</v>
      </c>
      <c r="F88" s="16">
        <f t="shared" ref="F88:F91" si="5">SUM(C88:E88)</f>
        <v>1000</v>
      </c>
      <c r="H88" s="9"/>
    </row>
    <row r="89" spans="1:8" x14ac:dyDescent="0.2">
      <c r="A89" s="26" t="s">
        <v>167</v>
      </c>
      <c r="B89" s="15" t="s">
        <v>168</v>
      </c>
      <c r="C89" s="16"/>
      <c r="D89" s="16">
        <v>0</v>
      </c>
      <c r="E89" s="16">
        <v>0</v>
      </c>
      <c r="F89" s="16">
        <f t="shared" si="5"/>
        <v>0</v>
      </c>
      <c r="H89" s="9"/>
    </row>
    <row r="90" spans="1:8" x14ac:dyDescent="0.2">
      <c r="A90" s="26" t="s">
        <v>169</v>
      </c>
      <c r="B90" s="15" t="s">
        <v>170</v>
      </c>
      <c r="C90" s="16"/>
      <c r="D90" s="16">
        <v>581700</v>
      </c>
      <c r="E90" s="27">
        <v>0</v>
      </c>
      <c r="F90" s="16">
        <f>+C90+D90+E90</f>
        <v>581700</v>
      </c>
      <c r="H90" s="9">
        <f>+C90+D90+E90</f>
        <v>581700</v>
      </c>
    </row>
    <row r="91" spans="1:8" x14ac:dyDescent="0.2">
      <c r="A91" s="26" t="s">
        <v>171</v>
      </c>
      <c r="B91" s="15" t="s">
        <v>172</v>
      </c>
      <c r="C91" s="16"/>
      <c r="D91" s="16">
        <v>800</v>
      </c>
      <c r="E91" s="16">
        <v>0</v>
      </c>
      <c r="F91" s="16">
        <f t="shared" si="5"/>
        <v>800</v>
      </c>
      <c r="H91" s="9"/>
    </row>
    <row r="92" spans="1:8" x14ac:dyDescent="0.2">
      <c r="A92" s="26" t="s">
        <v>173</v>
      </c>
      <c r="B92" s="15" t="s">
        <v>174</v>
      </c>
      <c r="C92" s="16">
        <v>0</v>
      </c>
      <c r="D92" s="16">
        <v>126850</v>
      </c>
      <c r="E92" s="16">
        <v>0</v>
      </c>
      <c r="F92" s="16">
        <f>SUM(C92:E92)</f>
        <v>126850</v>
      </c>
      <c r="H92" s="9"/>
    </row>
    <row r="93" spans="1:8" ht="16.5" x14ac:dyDescent="0.3">
      <c r="A93" s="18" t="s">
        <v>175</v>
      </c>
      <c r="B93" s="19" t="s">
        <v>176</v>
      </c>
      <c r="C93" s="18"/>
      <c r="D93" s="28">
        <f>+D94</f>
        <v>3100</v>
      </c>
      <c r="E93" s="20">
        <f>SUM(E94:E97)</f>
        <v>0</v>
      </c>
      <c r="F93" s="20">
        <f>SUM(F94:F97)</f>
        <v>3100</v>
      </c>
      <c r="G93" s="20">
        <f>SUM(G94:G97)</f>
        <v>0</v>
      </c>
      <c r="H93" s="20">
        <f>SUM(H94:H97)</f>
        <v>3100</v>
      </c>
    </row>
    <row r="94" spans="1:8" x14ac:dyDescent="0.2">
      <c r="A94" s="26" t="s">
        <v>177</v>
      </c>
      <c r="B94" s="15" t="s">
        <v>178</v>
      </c>
      <c r="C94" s="16"/>
      <c r="D94" s="16">
        <v>3100</v>
      </c>
      <c r="E94" s="16"/>
      <c r="F94" s="16">
        <f>+C94+D94+E94</f>
        <v>3100</v>
      </c>
      <c r="H94" s="9">
        <f>+C94+D94+E94</f>
        <v>3100</v>
      </c>
    </row>
    <row r="95" spans="1:8" x14ac:dyDescent="0.2">
      <c r="A95" s="26" t="s">
        <v>179</v>
      </c>
      <c r="B95" s="15" t="s">
        <v>180</v>
      </c>
      <c r="C95" s="16"/>
      <c r="D95" s="16"/>
      <c r="E95" s="16"/>
      <c r="F95" s="16">
        <f>+C95+D95+E95</f>
        <v>0</v>
      </c>
      <c r="H95" s="9">
        <f>+C95+D95+E95</f>
        <v>0</v>
      </c>
    </row>
    <row r="96" spans="1:8" x14ac:dyDescent="0.2">
      <c r="A96" s="26" t="s">
        <v>181</v>
      </c>
      <c r="B96" s="15" t="s">
        <v>182</v>
      </c>
      <c r="C96" s="16"/>
      <c r="D96" s="16"/>
      <c r="E96" s="16"/>
      <c r="F96" s="16">
        <f>+C96+D96+E96</f>
        <v>0</v>
      </c>
      <c r="H96" s="9">
        <f>+C96+D96+E96</f>
        <v>0</v>
      </c>
    </row>
    <row r="97" spans="1:8" ht="13.5" thickBot="1" x14ac:dyDescent="0.25">
      <c r="A97" s="29" t="s">
        <v>183</v>
      </c>
      <c r="B97" s="30" t="s">
        <v>184</v>
      </c>
      <c r="C97" s="31"/>
      <c r="D97" s="31"/>
      <c r="E97" s="31"/>
      <c r="F97" s="16">
        <f t="shared" ref="F97:F102" si="6">SUM(C97:E97)</f>
        <v>0</v>
      </c>
      <c r="H97" s="9"/>
    </row>
    <row r="98" spans="1:8" ht="16.5" thickBot="1" x14ac:dyDescent="0.3">
      <c r="A98" s="6">
        <v>2.2999999999999998</v>
      </c>
      <c r="B98" s="7" t="s">
        <v>185</v>
      </c>
      <c r="C98" s="8">
        <f>C99+C142+C151</f>
        <v>0</v>
      </c>
      <c r="D98" s="8">
        <f>D99+D104+D110+D117+D120+D127+D142+D151</f>
        <v>1045819.3399999999</v>
      </c>
      <c r="E98" s="8">
        <f>+E99+E104+E110+E117+E120+E127+E142+E151</f>
        <v>479266.18</v>
      </c>
      <c r="F98" s="8">
        <f t="shared" si="6"/>
        <v>1525085.5199999998</v>
      </c>
      <c r="H98" s="9">
        <f t="shared" ref="H98:H134" si="7">+C98+D98+E98</f>
        <v>1525085.5199999998</v>
      </c>
    </row>
    <row r="99" spans="1:8" ht="16.5" x14ac:dyDescent="0.3">
      <c r="A99" s="18" t="s">
        <v>186</v>
      </c>
      <c r="B99" s="19" t="s">
        <v>187</v>
      </c>
      <c r="C99" s="20">
        <f>SUM(C100:C102)</f>
        <v>0</v>
      </c>
      <c r="D99" s="20">
        <f>+D100+D101+D102+D103</f>
        <v>655994.97</v>
      </c>
      <c r="E99" s="20">
        <f>SUM(E100:E102)</f>
        <v>90357.98</v>
      </c>
      <c r="F99" s="20">
        <f t="shared" si="6"/>
        <v>746352.95</v>
      </c>
      <c r="H99" s="9">
        <f t="shared" si="7"/>
        <v>746352.95</v>
      </c>
    </row>
    <row r="100" spans="1:8" x14ac:dyDescent="0.2">
      <c r="A100" s="26" t="s">
        <v>188</v>
      </c>
      <c r="B100" s="15" t="s">
        <v>189</v>
      </c>
      <c r="C100" s="16">
        <v>0</v>
      </c>
      <c r="D100" s="16">
        <v>648894.97</v>
      </c>
      <c r="E100" s="16">
        <v>90357.98</v>
      </c>
      <c r="F100" s="16">
        <f t="shared" si="6"/>
        <v>739252.95</v>
      </c>
      <c r="H100" s="9">
        <f t="shared" si="7"/>
        <v>739252.95</v>
      </c>
    </row>
    <row r="101" spans="1:8" x14ac:dyDescent="0.2">
      <c r="A101" s="26" t="s">
        <v>190</v>
      </c>
      <c r="B101" s="15" t="s">
        <v>191</v>
      </c>
      <c r="C101" s="16"/>
      <c r="D101" s="16">
        <v>0</v>
      </c>
      <c r="E101" s="16">
        <v>0</v>
      </c>
      <c r="F101" s="16">
        <f t="shared" si="6"/>
        <v>0</v>
      </c>
      <c r="H101" s="9">
        <f t="shared" si="7"/>
        <v>0</v>
      </c>
    </row>
    <row r="102" spans="1:8" x14ac:dyDescent="0.2">
      <c r="A102" s="26" t="s">
        <v>192</v>
      </c>
      <c r="B102" s="15" t="s">
        <v>193</v>
      </c>
      <c r="C102" s="16"/>
      <c r="D102" s="16">
        <v>7100</v>
      </c>
      <c r="E102" s="16">
        <v>0</v>
      </c>
      <c r="F102" s="16">
        <f t="shared" si="6"/>
        <v>7100</v>
      </c>
      <c r="H102" s="9">
        <f t="shared" si="7"/>
        <v>7100</v>
      </c>
    </row>
    <row r="103" spans="1:8" x14ac:dyDescent="0.2">
      <c r="A103" s="26" t="s">
        <v>194</v>
      </c>
      <c r="B103" s="15" t="s">
        <v>195</v>
      </c>
      <c r="C103" s="16"/>
      <c r="D103" s="16">
        <v>0</v>
      </c>
      <c r="E103" s="16"/>
      <c r="F103" s="16"/>
      <c r="H103" s="9">
        <f t="shared" si="7"/>
        <v>0</v>
      </c>
    </row>
    <row r="104" spans="1:8" ht="16.5" x14ac:dyDescent="0.3">
      <c r="A104" s="18" t="s">
        <v>196</v>
      </c>
      <c r="B104" s="19" t="s">
        <v>197</v>
      </c>
      <c r="C104" s="20">
        <f>SUM(C105:C109)</f>
        <v>0</v>
      </c>
      <c r="D104" s="20">
        <f>SUM(D105:D109)</f>
        <v>5223.62</v>
      </c>
      <c r="E104" s="20">
        <f>SUM(E105:E109)</f>
        <v>0</v>
      </c>
      <c r="F104" s="20">
        <f>SUM(C104:E104)</f>
        <v>5223.62</v>
      </c>
      <c r="H104" s="9">
        <f t="shared" si="7"/>
        <v>5223.62</v>
      </c>
    </row>
    <row r="105" spans="1:8" x14ac:dyDescent="0.2">
      <c r="A105" s="26" t="s">
        <v>198</v>
      </c>
      <c r="B105" s="15" t="s">
        <v>199</v>
      </c>
      <c r="C105" s="16"/>
      <c r="D105" s="16">
        <v>0</v>
      </c>
      <c r="E105" s="16">
        <v>0</v>
      </c>
      <c r="F105" s="16">
        <f>+C105+D105+E105</f>
        <v>0</v>
      </c>
      <c r="H105" s="9">
        <f t="shared" si="7"/>
        <v>0</v>
      </c>
    </row>
    <row r="106" spans="1:8" x14ac:dyDescent="0.2">
      <c r="A106" s="26" t="s">
        <v>200</v>
      </c>
      <c r="B106" s="15" t="s">
        <v>201</v>
      </c>
      <c r="C106" s="16"/>
      <c r="D106" s="16">
        <v>5223.62</v>
      </c>
      <c r="E106" s="16">
        <v>0</v>
      </c>
      <c r="F106" s="16">
        <f>+C106+D106+E106</f>
        <v>5223.62</v>
      </c>
      <c r="H106" s="9">
        <f t="shared" si="7"/>
        <v>5223.62</v>
      </c>
    </row>
    <row r="107" spans="1:8" x14ac:dyDescent="0.2">
      <c r="A107" s="26" t="s">
        <v>202</v>
      </c>
      <c r="B107" s="15" t="s">
        <v>203</v>
      </c>
      <c r="C107" s="16"/>
      <c r="D107" s="16">
        <v>0</v>
      </c>
      <c r="E107" s="16">
        <v>0</v>
      </c>
      <c r="F107" s="16">
        <f>+C107+D107+E107</f>
        <v>0</v>
      </c>
      <c r="H107" s="9">
        <f t="shared" si="7"/>
        <v>0</v>
      </c>
    </row>
    <row r="108" spans="1:8" x14ac:dyDescent="0.2">
      <c r="A108" s="26" t="s">
        <v>204</v>
      </c>
      <c r="B108" s="15" t="s">
        <v>205</v>
      </c>
      <c r="C108" s="16"/>
      <c r="D108" s="16"/>
      <c r="E108" s="16"/>
      <c r="F108" s="16">
        <f>+C108+D108+E108</f>
        <v>0</v>
      </c>
      <c r="H108" s="9">
        <f t="shared" si="7"/>
        <v>0</v>
      </c>
    </row>
    <row r="109" spans="1:8" x14ac:dyDescent="0.2">
      <c r="A109" s="24"/>
      <c r="B109" s="15"/>
      <c r="C109" s="16"/>
      <c r="D109" s="16"/>
      <c r="E109" s="16"/>
      <c r="F109" s="16">
        <f>+C109+D109+E109</f>
        <v>0</v>
      </c>
      <c r="H109" s="9">
        <f t="shared" si="7"/>
        <v>0</v>
      </c>
    </row>
    <row r="110" spans="1:8" ht="16.5" x14ac:dyDescent="0.3">
      <c r="A110" s="18" t="s">
        <v>206</v>
      </c>
      <c r="B110" s="19" t="s">
        <v>207</v>
      </c>
      <c r="C110" s="20">
        <f>SUM(C111:C116)</f>
        <v>0</v>
      </c>
      <c r="D110" s="20">
        <f>SUM(D111:D116)</f>
        <v>11648.24</v>
      </c>
      <c r="E110" s="20">
        <f>SUM(E111:E116)</f>
        <v>0</v>
      </c>
      <c r="F110" s="20">
        <f>SUM(C110:E110)</f>
        <v>11648.24</v>
      </c>
      <c r="H110" s="9">
        <f t="shared" si="7"/>
        <v>11648.24</v>
      </c>
    </row>
    <row r="111" spans="1:8" x14ac:dyDescent="0.2">
      <c r="A111" s="26" t="s">
        <v>208</v>
      </c>
      <c r="B111" s="15" t="s">
        <v>209</v>
      </c>
      <c r="C111" s="16"/>
      <c r="D111" s="16">
        <v>988.85</v>
      </c>
      <c r="E111" s="16"/>
      <c r="F111" s="16">
        <f t="shared" ref="F111:F116" si="8">+C111+D111+E111</f>
        <v>988.85</v>
      </c>
      <c r="H111" s="9">
        <f t="shared" si="7"/>
        <v>988.85</v>
      </c>
    </row>
    <row r="112" spans="1:8" x14ac:dyDescent="0.2">
      <c r="A112" s="26" t="s">
        <v>210</v>
      </c>
      <c r="B112" s="15" t="s">
        <v>211</v>
      </c>
      <c r="C112" s="16"/>
      <c r="D112" s="16">
        <v>10659.39</v>
      </c>
      <c r="E112" s="16">
        <v>0</v>
      </c>
      <c r="F112" s="16">
        <f t="shared" si="8"/>
        <v>10659.39</v>
      </c>
      <c r="H112" s="9">
        <f t="shared" si="7"/>
        <v>10659.39</v>
      </c>
    </row>
    <row r="113" spans="1:8" x14ac:dyDescent="0.2">
      <c r="A113" s="26" t="s">
        <v>212</v>
      </c>
      <c r="B113" s="15" t="s">
        <v>213</v>
      </c>
      <c r="C113" s="16"/>
      <c r="D113" s="16">
        <v>0</v>
      </c>
      <c r="E113" s="16">
        <v>0</v>
      </c>
      <c r="F113" s="16">
        <f t="shared" si="8"/>
        <v>0</v>
      </c>
      <c r="H113" s="9">
        <f t="shared" si="7"/>
        <v>0</v>
      </c>
    </row>
    <row r="114" spans="1:8" x14ac:dyDescent="0.2">
      <c r="A114" s="26" t="s">
        <v>214</v>
      </c>
      <c r="B114" s="15" t="s">
        <v>215</v>
      </c>
      <c r="C114" s="16"/>
      <c r="D114" s="16">
        <v>0</v>
      </c>
      <c r="E114" s="16">
        <v>0</v>
      </c>
      <c r="F114" s="16">
        <f t="shared" si="8"/>
        <v>0</v>
      </c>
      <c r="H114" s="9">
        <f t="shared" si="7"/>
        <v>0</v>
      </c>
    </row>
    <row r="115" spans="1:8" x14ac:dyDescent="0.2">
      <c r="A115" s="26" t="s">
        <v>216</v>
      </c>
      <c r="B115" s="15" t="s">
        <v>217</v>
      </c>
      <c r="C115" s="16"/>
      <c r="D115" s="16">
        <v>0</v>
      </c>
      <c r="E115" s="16">
        <v>0</v>
      </c>
      <c r="F115" s="16">
        <f t="shared" si="8"/>
        <v>0</v>
      </c>
      <c r="H115" s="9">
        <f t="shared" si="7"/>
        <v>0</v>
      </c>
    </row>
    <row r="116" spans="1:8" x14ac:dyDescent="0.2">
      <c r="A116" s="24"/>
      <c r="B116" s="15"/>
      <c r="C116" s="16"/>
      <c r="D116" s="16"/>
      <c r="E116" s="16"/>
      <c r="F116" s="16">
        <f t="shared" si="8"/>
        <v>0</v>
      </c>
      <c r="H116" s="9">
        <f t="shared" si="7"/>
        <v>0</v>
      </c>
    </row>
    <row r="117" spans="1:8" ht="16.5" x14ac:dyDescent="0.3">
      <c r="A117" s="18" t="s">
        <v>218</v>
      </c>
      <c r="B117" s="19" t="s">
        <v>219</v>
      </c>
      <c r="C117" s="20">
        <f>SUM(C118:C119)</f>
        <v>0</v>
      </c>
      <c r="D117" s="20">
        <f>SUM(D118:D119)</f>
        <v>53822.21</v>
      </c>
      <c r="E117" s="20">
        <f>SUM(E118:E119)</f>
        <v>0</v>
      </c>
      <c r="F117" s="20">
        <f>SUM(C116:E117)</f>
        <v>53822.21</v>
      </c>
      <c r="H117" s="9">
        <f t="shared" si="7"/>
        <v>53822.21</v>
      </c>
    </row>
    <row r="118" spans="1:8" x14ac:dyDescent="0.2">
      <c r="A118" s="26" t="s">
        <v>220</v>
      </c>
      <c r="B118" s="15" t="s">
        <v>221</v>
      </c>
      <c r="C118" s="16"/>
      <c r="D118" s="16">
        <v>53822.21</v>
      </c>
      <c r="E118" s="16">
        <v>0</v>
      </c>
      <c r="F118" s="16">
        <f>+C118+D118+E118</f>
        <v>53822.21</v>
      </c>
      <c r="H118" s="9">
        <f t="shared" si="7"/>
        <v>53822.21</v>
      </c>
    </row>
    <row r="119" spans="1:8" x14ac:dyDescent="0.2">
      <c r="A119" s="26"/>
      <c r="B119" s="15"/>
      <c r="C119" s="16"/>
      <c r="D119" s="16"/>
      <c r="E119" s="16"/>
      <c r="F119" s="16">
        <f>+C119+D119+E119</f>
        <v>0</v>
      </c>
      <c r="H119" s="9">
        <f t="shared" si="7"/>
        <v>0</v>
      </c>
    </row>
    <row r="120" spans="1:8" ht="16.5" x14ac:dyDescent="0.3">
      <c r="A120" s="18" t="s">
        <v>222</v>
      </c>
      <c r="B120" s="19" t="s">
        <v>223</v>
      </c>
      <c r="C120" s="20">
        <f>SUM(C121:C126)</f>
        <v>0</v>
      </c>
      <c r="D120" s="20">
        <f>SUM(D121:D125)</f>
        <v>11187.73</v>
      </c>
      <c r="E120" s="20">
        <f>SUM(E121:E125)</f>
        <v>835</v>
      </c>
      <c r="F120" s="20">
        <f t="shared" ref="F120:F125" si="9">SUM(C120:E120)</f>
        <v>12022.73</v>
      </c>
      <c r="H120" s="9">
        <f t="shared" si="7"/>
        <v>12022.73</v>
      </c>
    </row>
    <row r="121" spans="1:8" x14ac:dyDescent="0.2">
      <c r="A121" s="26" t="s">
        <v>224</v>
      </c>
      <c r="B121" s="15" t="s">
        <v>225</v>
      </c>
      <c r="C121" s="16"/>
      <c r="D121" s="16">
        <v>0</v>
      </c>
      <c r="E121" s="16"/>
      <c r="F121" s="16">
        <f t="shared" si="9"/>
        <v>0</v>
      </c>
      <c r="H121" s="9">
        <f t="shared" si="7"/>
        <v>0</v>
      </c>
    </row>
    <row r="122" spans="1:8" x14ac:dyDescent="0.2">
      <c r="A122" s="26" t="s">
        <v>226</v>
      </c>
      <c r="B122" s="15" t="s">
        <v>227</v>
      </c>
      <c r="C122" s="16"/>
      <c r="D122" s="16">
        <v>1395</v>
      </c>
      <c r="E122" s="16"/>
      <c r="F122" s="16">
        <f t="shared" si="9"/>
        <v>1395</v>
      </c>
      <c r="H122" s="9">
        <f t="shared" si="7"/>
        <v>1395</v>
      </c>
    </row>
    <row r="123" spans="1:8" x14ac:dyDescent="0.2">
      <c r="A123" s="26" t="s">
        <v>228</v>
      </c>
      <c r="B123" s="15" t="s">
        <v>229</v>
      </c>
      <c r="C123" s="16"/>
      <c r="D123" s="16">
        <v>220</v>
      </c>
      <c r="E123" s="16">
        <v>0</v>
      </c>
      <c r="F123" s="16">
        <f t="shared" si="9"/>
        <v>220</v>
      </c>
      <c r="H123" s="9">
        <f t="shared" si="7"/>
        <v>220</v>
      </c>
    </row>
    <row r="124" spans="1:8" x14ac:dyDescent="0.2">
      <c r="A124" s="26" t="s">
        <v>230</v>
      </c>
      <c r="B124" s="15" t="s">
        <v>231</v>
      </c>
      <c r="C124" s="16"/>
      <c r="D124" s="16">
        <v>450</v>
      </c>
      <c r="E124" s="16"/>
      <c r="F124" s="16">
        <f t="shared" si="9"/>
        <v>450</v>
      </c>
      <c r="H124" s="9">
        <f t="shared" si="7"/>
        <v>450</v>
      </c>
    </row>
    <row r="125" spans="1:8" x14ac:dyDescent="0.2">
      <c r="A125" s="26" t="s">
        <v>232</v>
      </c>
      <c r="B125" s="15" t="s">
        <v>233</v>
      </c>
      <c r="C125" s="16"/>
      <c r="D125" s="16">
        <v>9122.73</v>
      </c>
      <c r="E125" s="16">
        <v>835</v>
      </c>
      <c r="F125" s="16">
        <f t="shared" si="9"/>
        <v>9957.73</v>
      </c>
      <c r="H125" s="9">
        <f t="shared" si="7"/>
        <v>9957.73</v>
      </c>
    </row>
    <row r="126" spans="1:8" x14ac:dyDescent="0.2">
      <c r="A126" s="24"/>
      <c r="B126" s="15"/>
      <c r="C126" s="16"/>
      <c r="D126" s="16"/>
      <c r="E126" s="16"/>
      <c r="F126" s="16">
        <f>+C126+D126+E126</f>
        <v>0</v>
      </c>
      <c r="H126" s="9">
        <f t="shared" si="7"/>
        <v>0</v>
      </c>
    </row>
    <row r="127" spans="1:8" ht="16.5" x14ac:dyDescent="0.3">
      <c r="A127" s="18" t="s">
        <v>234</v>
      </c>
      <c r="B127" s="19" t="s">
        <v>235</v>
      </c>
      <c r="C127" s="20">
        <f>SUM(C128:C141)</f>
        <v>0</v>
      </c>
      <c r="D127" s="20">
        <f>SUM(D128:D140)</f>
        <v>4998.2299999999996</v>
      </c>
      <c r="E127" s="20">
        <f>SUM(E128:E140)</f>
        <v>873.92</v>
      </c>
      <c r="F127" s="20">
        <f>SUM(C127:E127)</f>
        <v>5872.15</v>
      </c>
      <c r="H127" s="9">
        <f t="shared" si="7"/>
        <v>5872.15</v>
      </c>
    </row>
    <row r="128" spans="1:8" x14ac:dyDescent="0.2">
      <c r="A128" s="26" t="s">
        <v>236</v>
      </c>
      <c r="B128" s="15" t="s">
        <v>237</v>
      </c>
      <c r="C128" s="16"/>
      <c r="D128" s="16">
        <v>71.5</v>
      </c>
      <c r="E128" s="16"/>
      <c r="F128" s="16">
        <f t="shared" ref="F128:F134" si="10">SUM(C128:E128)</f>
        <v>71.5</v>
      </c>
      <c r="H128" s="9">
        <f t="shared" si="7"/>
        <v>71.5</v>
      </c>
    </row>
    <row r="129" spans="1:8" x14ac:dyDescent="0.2">
      <c r="A129" s="26" t="s">
        <v>238</v>
      </c>
      <c r="B129" s="15" t="s">
        <v>239</v>
      </c>
      <c r="C129" s="16"/>
      <c r="D129" s="16">
        <v>0</v>
      </c>
      <c r="E129" s="16"/>
      <c r="F129" s="16">
        <f t="shared" si="10"/>
        <v>0</v>
      </c>
      <c r="H129" s="9">
        <f t="shared" si="7"/>
        <v>0</v>
      </c>
    </row>
    <row r="130" spans="1:8" x14ac:dyDescent="0.2">
      <c r="A130" s="26" t="s">
        <v>240</v>
      </c>
      <c r="B130" s="15" t="s">
        <v>241</v>
      </c>
      <c r="C130" s="16"/>
      <c r="D130" s="16">
        <v>0</v>
      </c>
      <c r="E130" s="16"/>
      <c r="F130" s="16">
        <f t="shared" si="10"/>
        <v>0</v>
      </c>
      <c r="H130" s="9">
        <f t="shared" si="7"/>
        <v>0</v>
      </c>
    </row>
    <row r="131" spans="1:8" x14ac:dyDescent="0.2">
      <c r="A131" s="26" t="s">
        <v>242</v>
      </c>
      <c r="B131" s="15" t="s">
        <v>243</v>
      </c>
      <c r="C131" s="16"/>
      <c r="D131" s="16">
        <v>0</v>
      </c>
      <c r="E131" s="16"/>
      <c r="F131" s="16">
        <f t="shared" si="10"/>
        <v>0</v>
      </c>
      <c r="H131" s="9">
        <f t="shared" si="7"/>
        <v>0</v>
      </c>
    </row>
    <row r="132" spans="1:8" x14ac:dyDescent="0.2">
      <c r="A132" s="26" t="s">
        <v>244</v>
      </c>
      <c r="B132" s="15" t="s">
        <v>245</v>
      </c>
      <c r="C132" s="16"/>
      <c r="D132" s="16">
        <v>0</v>
      </c>
      <c r="E132" s="16"/>
      <c r="F132" s="16">
        <f t="shared" si="10"/>
        <v>0</v>
      </c>
      <c r="H132" s="9">
        <f t="shared" si="7"/>
        <v>0</v>
      </c>
    </row>
    <row r="133" spans="1:8" x14ac:dyDescent="0.2">
      <c r="A133" s="26" t="s">
        <v>246</v>
      </c>
      <c r="B133" s="15" t="s">
        <v>247</v>
      </c>
      <c r="C133" s="16"/>
      <c r="D133" s="16">
        <v>0</v>
      </c>
      <c r="E133" s="16"/>
      <c r="F133" s="16">
        <f t="shared" si="10"/>
        <v>0</v>
      </c>
      <c r="H133" s="9">
        <f t="shared" si="7"/>
        <v>0</v>
      </c>
    </row>
    <row r="134" spans="1:8" x14ac:dyDescent="0.2">
      <c r="A134" s="26" t="s">
        <v>248</v>
      </c>
      <c r="B134" s="15" t="s">
        <v>249</v>
      </c>
      <c r="C134" s="16"/>
      <c r="D134" s="16">
        <v>0</v>
      </c>
      <c r="E134" s="16">
        <v>0</v>
      </c>
      <c r="F134" s="16">
        <f t="shared" si="10"/>
        <v>0</v>
      </c>
      <c r="H134" s="9">
        <f t="shared" si="7"/>
        <v>0</v>
      </c>
    </row>
    <row r="135" spans="1:8" x14ac:dyDescent="0.2">
      <c r="A135" s="26" t="s">
        <v>250</v>
      </c>
      <c r="B135" s="15" t="s">
        <v>251</v>
      </c>
      <c r="C135" s="16"/>
      <c r="D135" s="16">
        <v>0</v>
      </c>
      <c r="E135" s="16"/>
      <c r="F135" s="16"/>
      <c r="H135" s="9"/>
    </row>
    <row r="136" spans="1:8" x14ac:dyDescent="0.2">
      <c r="A136" s="26" t="s">
        <v>252</v>
      </c>
      <c r="B136" s="15" t="s">
        <v>253</v>
      </c>
      <c r="C136" s="16"/>
      <c r="D136" s="16">
        <v>150</v>
      </c>
      <c r="E136" s="16">
        <v>873.92</v>
      </c>
      <c r="F136" s="16">
        <f>SUM(C136:E136)</f>
        <v>1023.92</v>
      </c>
      <c r="H136" s="9"/>
    </row>
    <row r="137" spans="1:8" x14ac:dyDescent="0.2">
      <c r="A137" s="26" t="s">
        <v>254</v>
      </c>
      <c r="B137" s="15" t="s">
        <v>255</v>
      </c>
      <c r="C137" s="16"/>
      <c r="D137" s="16">
        <v>4776.7299999999996</v>
      </c>
      <c r="E137" s="16">
        <v>0</v>
      </c>
      <c r="F137" s="16">
        <f>SUM(C137:E137)</f>
        <v>4776.7299999999996</v>
      </c>
      <c r="H137" s="9">
        <f t="shared" ref="H137:H144" si="11">+C137+D137+E137</f>
        <v>4776.7299999999996</v>
      </c>
    </row>
    <row r="138" spans="1:8" x14ac:dyDescent="0.2">
      <c r="A138" s="26" t="s">
        <v>256</v>
      </c>
      <c r="B138" s="15" t="s">
        <v>257</v>
      </c>
      <c r="C138" s="16"/>
      <c r="D138" s="16">
        <v>0</v>
      </c>
      <c r="E138" s="16"/>
      <c r="F138" s="16">
        <f>SUM(C138:E138)</f>
        <v>0</v>
      </c>
      <c r="H138" s="9">
        <f t="shared" si="11"/>
        <v>0</v>
      </c>
    </row>
    <row r="139" spans="1:8" x14ac:dyDescent="0.2">
      <c r="A139" s="26" t="s">
        <v>258</v>
      </c>
      <c r="B139" s="15" t="s">
        <v>259</v>
      </c>
      <c r="C139" s="16"/>
      <c r="D139" s="16">
        <v>0</v>
      </c>
      <c r="E139" s="16"/>
      <c r="F139" s="16">
        <f>SUM(C139:E139)</f>
        <v>0</v>
      </c>
      <c r="H139" s="9">
        <f t="shared" si="11"/>
        <v>0</v>
      </c>
    </row>
    <row r="140" spans="1:8" x14ac:dyDescent="0.2">
      <c r="A140" s="26" t="s">
        <v>260</v>
      </c>
      <c r="B140" s="15" t="s">
        <v>261</v>
      </c>
      <c r="C140" s="16"/>
      <c r="D140" s="16">
        <v>0</v>
      </c>
      <c r="E140" s="16"/>
      <c r="F140" s="16">
        <f>SUM(C140:E140)</f>
        <v>0</v>
      </c>
      <c r="H140" s="9">
        <f t="shared" si="11"/>
        <v>0</v>
      </c>
    </row>
    <row r="141" spans="1:8" x14ac:dyDescent="0.2">
      <c r="A141" s="24"/>
      <c r="B141" s="15"/>
      <c r="C141" s="16"/>
      <c r="D141" s="16"/>
      <c r="E141" s="16"/>
      <c r="F141" s="16">
        <f>+C141+D141+E141</f>
        <v>0</v>
      </c>
      <c r="H141" s="9">
        <f t="shared" si="11"/>
        <v>0</v>
      </c>
    </row>
    <row r="142" spans="1:8" ht="16.5" x14ac:dyDescent="0.3">
      <c r="A142" s="18" t="s">
        <v>262</v>
      </c>
      <c r="B142" s="19" t="s">
        <v>263</v>
      </c>
      <c r="C142" s="20">
        <f>SUM(C143:C149)</f>
        <v>0</v>
      </c>
      <c r="D142" s="20">
        <f>SUM(D143:D150)</f>
        <v>248687.49000000002</v>
      </c>
      <c r="E142" s="20">
        <f>SUM(E143:E150)</f>
        <v>125978.58</v>
      </c>
      <c r="F142" s="20">
        <f>SUM(C142:E142)</f>
        <v>374666.07</v>
      </c>
      <c r="H142" s="9">
        <f t="shared" si="11"/>
        <v>374666.07</v>
      </c>
    </row>
    <row r="143" spans="1:8" x14ac:dyDescent="0.2">
      <c r="A143" s="26" t="s">
        <v>264</v>
      </c>
      <c r="B143" s="15" t="s">
        <v>265</v>
      </c>
      <c r="C143" s="16">
        <v>0</v>
      </c>
      <c r="D143" s="16">
        <v>45675.16</v>
      </c>
      <c r="E143" s="16">
        <v>0</v>
      </c>
      <c r="F143" s="16">
        <f>SUM(C143:E143)</f>
        <v>45675.16</v>
      </c>
      <c r="H143" s="9">
        <f t="shared" si="11"/>
        <v>45675.16</v>
      </c>
    </row>
    <row r="144" spans="1:8" x14ac:dyDescent="0.2">
      <c r="A144" s="26" t="s">
        <v>266</v>
      </c>
      <c r="B144" s="15" t="s">
        <v>267</v>
      </c>
      <c r="C144" s="16">
        <v>0</v>
      </c>
      <c r="D144" s="16">
        <v>195432.32000000001</v>
      </c>
      <c r="E144" s="16">
        <v>125978.58</v>
      </c>
      <c r="F144" s="16">
        <f>SUM(C144:E144)</f>
        <v>321410.90000000002</v>
      </c>
      <c r="H144" s="9">
        <f t="shared" si="11"/>
        <v>321410.90000000002</v>
      </c>
    </row>
    <row r="145" spans="1:8" x14ac:dyDescent="0.2">
      <c r="A145" s="26" t="s">
        <v>268</v>
      </c>
      <c r="B145" s="15" t="s">
        <v>269</v>
      </c>
      <c r="C145" s="16"/>
      <c r="D145" s="16">
        <v>3600</v>
      </c>
      <c r="E145" s="16"/>
      <c r="F145" s="16"/>
      <c r="H145" s="9"/>
    </row>
    <row r="146" spans="1:8" x14ac:dyDescent="0.2">
      <c r="A146" s="26" t="s">
        <v>270</v>
      </c>
      <c r="B146" s="15" t="s">
        <v>271</v>
      </c>
      <c r="C146" s="16"/>
      <c r="D146" s="16">
        <v>0</v>
      </c>
      <c r="E146" s="16"/>
      <c r="F146" s="16">
        <f>SUM(C146:E146)</f>
        <v>0</v>
      </c>
      <c r="H146" s="9">
        <f t="shared" ref="H146:H158" si="12">+C146+D146+E146</f>
        <v>0</v>
      </c>
    </row>
    <row r="147" spans="1:8" x14ac:dyDescent="0.2">
      <c r="A147" s="26" t="s">
        <v>272</v>
      </c>
      <c r="B147" s="15" t="s">
        <v>273</v>
      </c>
      <c r="C147" s="16"/>
      <c r="D147" s="16">
        <v>1905</v>
      </c>
      <c r="E147" s="16"/>
      <c r="F147" s="16">
        <f>SUM(C147:E147)</f>
        <v>1905</v>
      </c>
      <c r="H147" s="9">
        <f t="shared" si="12"/>
        <v>1905</v>
      </c>
    </row>
    <row r="148" spans="1:8" x14ac:dyDescent="0.2">
      <c r="A148" s="26" t="s">
        <v>274</v>
      </c>
      <c r="B148" s="15" t="s">
        <v>275</v>
      </c>
      <c r="C148" s="16"/>
      <c r="D148" s="16">
        <v>600.01</v>
      </c>
      <c r="E148" s="16"/>
      <c r="F148" s="16">
        <f>SUM(C148:E148)</f>
        <v>600.01</v>
      </c>
      <c r="H148" s="9">
        <f t="shared" si="12"/>
        <v>600.01</v>
      </c>
    </row>
    <row r="149" spans="1:8" x14ac:dyDescent="0.2">
      <c r="A149" s="26" t="s">
        <v>276</v>
      </c>
      <c r="B149" s="15" t="s">
        <v>277</v>
      </c>
      <c r="C149" s="16"/>
      <c r="D149" s="16">
        <v>1475</v>
      </c>
      <c r="E149" s="16"/>
      <c r="F149" s="16">
        <f>+C149+D149+E149</f>
        <v>1475</v>
      </c>
      <c r="H149" s="9">
        <f t="shared" si="12"/>
        <v>1475</v>
      </c>
    </row>
    <row r="150" spans="1:8" x14ac:dyDescent="0.2">
      <c r="A150" s="26" t="s">
        <v>278</v>
      </c>
      <c r="B150" s="15" t="s">
        <v>279</v>
      </c>
      <c r="C150" s="16"/>
      <c r="D150" s="16">
        <v>0</v>
      </c>
      <c r="E150" s="16"/>
      <c r="F150" s="16">
        <f>+C150+D150+E150</f>
        <v>0</v>
      </c>
      <c r="H150" s="9">
        <f t="shared" si="12"/>
        <v>0</v>
      </c>
    </row>
    <row r="151" spans="1:8" ht="16.5" x14ac:dyDescent="0.3">
      <c r="A151" s="18" t="s">
        <v>280</v>
      </c>
      <c r="B151" s="19" t="s">
        <v>281</v>
      </c>
      <c r="C151" s="20">
        <f>SUM(C152:C160)</f>
        <v>0</v>
      </c>
      <c r="D151" s="20">
        <f>SUM(D152:D159)</f>
        <v>54256.85</v>
      </c>
      <c r="E151" s="20">
        <f>SUM(E152:E159)</f>
        <v>261220.7</v>
      </c>
      <c r="F151" s="20">
        <f>SUM(C151:E151)</f>
        <v>315477.55</v>
      </c>
      <c r="H151" s="9">
        <f t="shared" si="12"/>
        <v>315477.55</v>
      </c>
    </row>
    <row r="152" spans="1:8" x14ac:dyDescent="0.2">
      <c r="A152" s="26" t="s">
        <v>282</v>
      </c>
      <c r="B152" s="15" t="s">
        <v>283</v>
      </c>
      <c r="C152" s="16"/>
      <c r="D152" s="16">
        <v>10123.86</v>
      </c>
      <c r="E152" s="16">
        <v>0</v>
      </c>
      <c r="F152" s="16">
        <f>+E152+D152</f>
        <v>10123.86</v>
      </c>
      <c r="H152" s="9">
        <f t="shared" si="12"/>
        <v>10123.86</v>
      </c>
    </row>
    <row r="153" spans="1:8" x14ac:dyDescent="0.2">
      <c r="A153" s="26" t="s">
        <v>284</v>
      </c>
      <c r="B153" s="15" t="s">
        <v>285</v>
      </c>
      <c r="C153" s="16"/>
      <c r="D153" s="16">
        <v>6834.99</v>
      </c>
      <c r="E153" s="16">
        <v>124786.7</v>
      </c>
      <c r="F153" s="16">
        <f t="shared" ref="F153:F159" si="13">SUM(C153:E153)</f>
        <v>131621.69</v>
      </c>
      <c r="H153" s="9">
        <f t="shared" si="12"/>
        <v>131621.69</v>
      </c>
    </row>
    <row r="154" spans="1:8" x14ac:dyDescent="0.2">
      <c r="A154" s="26" t="s">
        <v>286</v>
      </c>
      <c r="B154" s="15" t="s">
        <v>287</v>
      </c>
      <c r="C154" s="16"/>
      <c r="D154" s="16">
        <v>0</v>
      </c>
      <c r="E154" s="16">
        <v>0</v>
      </c>
      <c r="F154" s="16">
        <f t="shared" si="13"/>
        <v>0</v>
      </c>
      <c r="H154" s="9">
        <f t="shared" si="12"/>
        <v>0</v>
      </c>
    </row>
    <row r="155" spans="1:8" x14ac:dyDescent="0.2">
      <c r="A155" s="26" t="s">
        <v>288</v>
      </c>
      <c r="B155" s="15" t="s">
        <v>289</v>
      </c>
      <c r="C155" s="16"/>
      <c r="D155" s="16">
        <v>0</v>
      </c>
      <c r="E155" s="16">
        <v>0</v>
      </c>
      <c r="F155" s="16">
        <f t="shared" si="13"/>
        <v>0</v>
      </c>
      <c r="H155" s="9">
        <f t="shared" si="12"/>
        <v>0</v>
      </c>
    </row>
    <row r="156" spans="1:8" x14ac:dyDescent="0.2">
      <c r="A156" s="26" t="s">
        <v>290</v>
      </c>
      <c r="B156" s="15" t="s">
        <v>291</v>
      </c>
      <c r="C156" s="16"/>
      <c r="D156" s="16">
        <v>130</v>
      </c>
      <c r="E156" s="16">
        <v>19520</v>
      </c>
      <c r="F156" s="16">
        <f t="shared" si="13"/>
        <v>19650</v>
      </c>
      <c r="H156" s="9">
        <f t="shared" si="12"/>
        <v>19650</v>
      </c>
    </row>
    <row r="157" spans="1:8" x14ac:dyDescent="0.2">
      <c r="A157" s="26" t="s">
        <v>292</v>
      </c>
      <c r="B157" s="15" t="s">
        <v>293</v>
      </c>
      <c r="C157" s="16"/>
      <c r="D157" s="16">
        <v>14216.41</v>
      </c>
      <c r="E157" s="16">
        <v>0</v>
      </c>
      <c r="F157" s="16">
        <f t="shared" si="13"/>
        <v>14216.41</v>
      </c>
      <c r="H157" s="9">
        <f t="shared" si="12"/>
        <v>14216.41</v>
      </c>
    </row>
    <row r="158" spans="1:8" x14ac:dyDescent="0.2">
      <c r="A158" s="26" t="s">
        <v>294</v>
      </c>
      <c r="B158" s="15" t="s">
        <v>295</v>
      </c>
      <c r="C158" s="16"/>
      <c r="D158" s="16">
        <v>280</v>
      </c>
      <c r="E158" s="16">
        <v>116914</v>
      </c>
      <c r="F158" s="16">
        <f t="shared" si="13"/>
        <v>117194</v>
      </c>
      <c r="H158" s="9">
        <f t="shared" si="12"/>
        <v>117194</v>
      </c>
    </row>
    <row r="159" spans="1:8" x14ac:dyDescent="0.2">
      <c r="A159" s="26" t="s">
        <v>296</v>
      </c>
      <c r="B159" s="15" t="s">
        <v>297</v>
      </c>
      <c r="C159" s="16"/>
      <c r="D159" s="32">
        <v>22671.59</v>
      </c>
      <c r="E159" s="16">
        <v>0</v>
      </c>
      <c r="F159" s="16">
        <f t="shared" si="13"/>
        <v>22671.59</v>
      </c>
      <c r="H159" s="9" t="e">
        <f>+C159+#REF!+E159</f>
        <v>#REF!</v>
      </c>
    </row>
    <row r="160" spans="1:8" ht="13.5" thickBot="1" x14ac:dyDescent="0.25">
      <c r="A160" s="33" t="s">
        <v>298</v>
      </c>
      <c r="B160" s="34" t="s">
        <v>299</v>
      </c>
      <c r="C160" s="35">
        <v>0</v>
      </c>
      <c r="D160" s="32"/>
      <c r="E160" s="35"/>
      <c r="F160" s="35"/>
      <c r="H160" s="9"/>
    </row>
    <row r="161" spans="1:8" ht="16.5" thickBot="1" x14ac:dyDescent="0.3">
      <c r="A161" s="6">
        <v>2.4</v>
      </c>
      <c r="B161" s="7" t="s">
        <v>300</v>
      </c>
      <c r="C161" s="8">
        <f>C169</f>
        <v>0</v>
      </c>
      <c r="D161" s="8">
        <f>+D162+D169</f>
        <v>691000</v>
      </c>
      <c r="E161" s="8">
        <f>E169+E162</f>
        <v>6237002.3499999996</v>
      </c>
      <c r="F161" s="8">
        <f>SUM(C161:E161)</f>
        <v>6928002.3499999996</v>
      </c>
      <c r="H161" s="9">
        <f>+C161+D161+E161</f>
        <v>6928002.3499999996</v>
      </c>
    </row>
    <row r="162" spans="1:8" ht="16.5" x14ac:dyDescent="0.3">
      <c r="A162" s="18" t="s">
        <v>301</v>
      </c>
      <c r="B162" s="19" t="s">
        <v>302</v>
      </c>
      <c r="C162" s="20">
        <f>SUM(C167:C170)</f>
        <v>0</v>
      </c>
      <c r="D162" s="20">
        <f>+D164+D165+D166+D167+D163+D168</f>
        <v>241000</v>
      </c>
      <c r="E162" s="20">
        <f>+E167+E164</f>
        <v>0</v>
      </c>
      <c r="F162" s="20">
        <f>+E162+D162+C162</f>
        <v>241000</v>
      </c>
      <c r="H162" s="9">
        <f>+C162+D162+E162</f>
        <v>241000</v>
      </c>
    </row>
    <row r="163" spans="1:8" s="39" customFormat="1" ht="16.5" x14ac:dyDescent="0.3">
      <c r="A163" s="36" t="s">
        <v>303</v>
      </c>
      <c r="B163" s="37" t="s">
        <v>304</v>
      </c>
      <c r="C163" s="38"/>
      <c r="D163" s="21">
        <v>0</v>
      </c>
      <c r="E163" s="38"/>
      <c r="F163" s="38"/>
      <c r="H163" s="40"/>
    </row>
    <row r="164" spans="1:8" x14ac:dyDescent="0.2">
      <c r="A164" s="26" t="s">
        <v>305</v>
      </c>
      <c r="B164" s="15" t="s">
        <v>306</v>
      </c>
      <c r="C164" s="16"/>
      <c r="D164" s="16">
        <v>41000</v>
      </c>
      <c r="E164" s="16">
        <v>0</v>
      </c>
      <c r="F164" s="16">
        <f>SUM(C164:E164)</f>
        <v>41000</v>
      </c>
      <c r="H164" s="9"/>
    </row>
    <row r="165" spans="1:8" x14ac:dyDescent="0.2">
      <c r="A165" s="26" t="s">
        <v>307</v>
      </c>
      <c r="B165" s="15" t="s">
        <v>308</v>
      </c>
      <c r="C165" s="16"/>
      <c r="D165" s="16">
        <v>0</v>
      </c>
      <c r="E165" s="16"/>
      <c r="F165" s="16"/>
      <c r="H165" s="9"/>
    </row>
    <row r="166" spans="1:8" x14ac:dyDescent="0.2">
      <c r="A166" s="26" t="s">
        <v>309</v>
      </c>
      <c r="B166" s="15" t="s">
        <v>310</v>
      </c>
      <c r="C166" s="16"/>
      <c r="D166" s="16">
        <v>0</v>
      </c>
      <c r="E166" s="16"/>
      <c r="F166" s="16"/>
      <c r="H166" s="9"/>
    </row>
    <row r="167" spans="1:8" x14ac:dyDescent="0.2">
      <c r="A167" s="26" t="s">
        <v>311</v>
      </c>
      <c r="B167" s="15" t="s">
        <v>312</v>
      </c>
      <c r="C167" s="16"/>
      <c r="D167" s="16">
        <v>200000</v>
      </c>
      <c r="E167" s="16"/>
      <c r="F167" s="16">
        <f>+C167+D167+E167</f>
        <v>200000</v>
      </c>
      <c r="H167" s="9">
        <f t="shared" ref="H167:H190" si="14">+C167+D167+E167</f>
        <v>200000</v>
      </c>
    </row>
    <row r="168" spans="1:8" x14ac:dyDescent="0.2">
      <c r="A168" s="26" t="s">
        <v>313</v>
      </c>
      <c r="B168" s="15" t="s">
        <v>314</v>
      </c>
      <c r="C168" s="16"/>
      <c r="D168" s="16">
        <v>0</v>
      </c>
      <c r="E168" s="16"/>
      <c r="F168" s="16"/>
      <c r="H168" s="9"/>
    </row>
    <row r="169" spans="1:8" ht="16.5" x14ac:dyDescent="0.3">
      <c r="A169" s="18" t="s">
        <v>315</v>
      </c>
      <c r="B169" s="19" t="s">
        <v>316</v>
      </c>
      <c r="C169" s="20">
        <f>SUM(C170:C172)</f>
        <v>0</v>
      </c>
      <c r="D169" s="20">
        <f>SUM(D170:D172)</f>
        <v>450000</v>
      </c>
      <c r="E169" s="20">
        <f>SUM(E170:E172)</f>
        <v>6237002.3499999996</v>
      </c>
      <c r="F169" s="20">
        <f>SUM(F170:F172)</f>
        <v>6687002.3499999996</v>
      </c>
      <c r="H169" s="9">
        <f t="shared" si="14"/>
        <v>6687002.3499999996</v>
      </c>
    </row>
    <row r="170" spans="1:8" x14ac:dyDescent="0.2">
      <c r="A170" s="26" t="s">
        <v>317</v>
      </c>
      <c r="B170" s="15" t="s">
        <v>318</v>
      </c>
      <c r="C170" s="16">
        <v>0</v>
      </c>
      <c r="D170" s="16">
        <v>0</v>
      </c>
      <c r="E170" s="16">
        <v>6237002.3499999996</v>
      </c>
      <c r="F170" s="16">
        <f>+C170+D170+E170</f>
        <v>6237002.3499999996</v>
      </c>
      <c r="H170" s="9">
        <f t="shared" si="14"/>
        <v>6237002.3499999996</v>
      </c>
    </row>
    <row r="171" spans="1:8" x14ac:dyDescent="0.2">
      <c r="A171" s="26" t="s">
        <v>319</v>
      </c>
      <c r="B171" s="15" t="s">
        <v>320</v>
      </c>
      <c r="C171" s="16"/>
      <c r="D171" s="16">
        <v>0</v>
      </c>
      <c r="E171" s="16"/>
      <c r="F171" s="16">
        <f>+C171+D171+E171</f>
        <v>0</v>
      </c>
      <c r="H171" s="9">
        <f t="shared" si="14"/>
        <v>0</v>
      </c>
    </row>
    <row r="172" spans="1:8" ht="13.5" thickBot="1" x14ac:dyDescent="0.25">
      <c r="A172" s="24" t="s">
        <v>321</v>
      </c>
      <c r="B172" s="15" t="s">
        <v>322</v>
      </c>
      <c r="C172" s="16"/>
      <c r="D172" s="16">
        <v>450000</v>
      </c>
      <c r="E172" s="16"/>
      <c r="F172" s="16">
        <f>+C172+D172+E172</f>
        <v>450000</v>
      </c>
      <c r="H172" s="9">
        <f t="shared" si="14"/>
        <v>450000</v>
      </c>
    </row>
    <row r="173" spans="1:8" ht="16.5" thickBot="1" x14ac:dyDescent="0.3">
      <c r="A173" s="6">
        <v>2.6</v>
      </c>
      <c r="B173" s="7" t="s">
        <v>323</v>
      </c>
      <c r="C173" s="8">
        <f>C174</f>
        <v>0</v>
      </c>
      <c r="D173" s="8">
        <f>+D174+D181+D186+D189+D196+D199+D213</f>
        <v>0</v>
      </c>
      <c r="E173" s="8">
        <f>+E174+E181+E186+E189+E196+E199+E213</f>
        <v>161660</v>
      </c>
      <c r="F173" s="8">
        <f>SUM(C173:E173)</f>
        <v>161660</v>
      </c>
      <c r="H173" s="9">
        <f t="shared" si="14"/>
        <v>161660</v>
      </c>
    </row>
    <row r="174" spans="1:8" ht="16.5" x14ac:dyDescent="0.3">
      <c r="A174" s="10" t="s">
        <v>324</v>
      </c>
      <c r="B174" s="11" t="s">
        <v>325</v>
      </c>
      <c r="C174" s="13">
        <f>SUM(C175:C215)</f>
        <v>0</v>
      </c>
      <c r="D174" s="13">
        <f>SUM(D175:D180)</f>
        <v>0</v>
      </c>
      <c r="E174" s="41">
        <f>+E175+E177+E176+E178+E179+E180</f>
        <v>0</v>
      </c>
      <c r="F174" s="13">
        <f>+E174+D174+C174</f>
        <v>0</v>
      </c>
      <c r="H174" s="9">
        <f t="shared" si="14"/>
        <v>0</v>
      </c>
    </row>
    <row r="175" spans="1:8" x14ac:dyDescent="0.2">
      <c r="A175" s="26" t="s">
        <v>326</v>
      </c>
      <c r="B175" s="15" t="s">
        <v>327</v>
      </c>
      <c r="C175" s="16"/>
      <c r="D175" s="16">
        <v>0</v>
      </c>
      <c r="E175" s="16">
        <v>0</v>
      </c>
      <c r="F175" s="16">
        <f t="shared" ref="F175:F180" si="15">SUM(C175:E175)</f>
        <v>0</v>
      </c>
      <c r="H175" s="9">
        <f t="shared" si="14"/>
        <v>0</v>
      </c>
    </row>
    <row r="176" spans="1:8" x14ac:dyDescent="0.2">
      <c r="A176" s="26" t="s">
        <v>328</v>
      </c>
      <c r="B176" s="15" t="s">
        <v>329</v>
      </c>
      <c r="C176" s="16"/>
      <c r="D176" s="16">
        <v>0</v>
      </c>
      <c r="E176" s="16">
        <v>0</v>
      </c>
      <c r="F176" s="16">
        <f t="shared" si="15"/>
        <v>0</v>
      </c>
      <c r="H176" s="9">
        <f t="shared" si="14"/>
        <v>0</v>
      </c>
    </row>
    <row r="177" spans="1:8" x14ac:dyDescent="0.2">
      <c r="A177" s="26" t="s">
        <v>330</v>
      </c>
      <c r="B177" s="15" t="s">
        <v>331</v>
      </c>
      <c r="C177" s="16"/>
      <c r="D177" s="16">
        <v>0</v>
      </c>
      <c r="E177" s="16">
        <v>0</v>
      </c>
      <c r="F177" s="16">
        <f t="shared" si="15"/>
        <v>0</v>
      </c>
      <c r="H177" s="9">
        <f t="shared" si="14"/>
        <v>0</v>
      </c>
    </row>
    <row r="178" spans="1:8" x14ac:dyDescent="0.2">
      <c r="A178" s="26" t="s">
        <v>332</v>
      </c>
      <c r="B178" s="15" t="s">
        <v>333</v>
      </c>
      <c r="C178" s="16"/>
      <c r="D178" s="16">
        <v>0</v>
      </c>
      <c r="E178" s="16">
        <v>0</v>
      </c>
      <c r="F178" s="16">
        <f t="shared" si="15"/>
        <v>0</v>
      </c>
      <c r="H178" s="9">
        <f t="shared" si="14"/>
        <v>0</v>
      </c>
    </row>
    <row r="179" spans="1:8" x14ac:dyDescent="0.2">
      <c r="A179" s="26" t="s">
        <v>334</v>
      </c>
      <c r="B179" s="15" t="s">
        <v>335</v>
      </c>
      <c r="C179" s="16"/>
      <c r="D179" s="16">
        <v>0</v>
      </c>
      <c r="E179" s="16">
        <v>0</v>
      </c>
      <c r="F179" s="16">
        <f t="shared" si="15"/>
        <v>0</v>
      </c>
      <c r="H179" s="9">
        <f t="shared" si="14"/>
        <v>0</v>
      </c>
    </row>
    <row r="180" spans="1:8" x14ac:dyDescent="0.2">
      <c r="A180" s="26" t="s">
        <v>336</v>
      </c>
      <c r="B180" s="15" t="s">
        <v>337</v>
      </c>
      <c r="C180" s="16"/>
      <c r="D180" s="16">
        <v>0</v>
      </c>
      <c r="E180" s="16">
        <v>0</v>
      </c>
      <c r="F180" s="16">
        <f t="shared" si="15"/>
        <v>0</v>
      </c>
      <c r="H180" s="9">
        <f t="shared" si="14"/>
        <v>0</v>
      </c>
    </row>
    <row r="181" spans="1:8" ht="16.5" x14ac:dyDescent="0.3">
      <c r="A181" s="18" t="s">
        <v>338</v>
      </c>
      <c r="B181" s="19" t="s">
        <v>339</v>
      </c>
      <c r="C181" s="20"/>
      <c r="D181" s="20">
        <f>+D182+D183+D184+D185</f>
        <v>0</v>
      </c>
      <c r="E181" s="20">
        <f>+E182+E183+E184+E185</f>
        <v>161660</v>
      </c>
      <c r="F181" s="20">
        <f>+F182+F183+F184+F185</f>
        <v>161660</v>
      </c>
      <c r="H181" s="9">
        <f t="shared" si="14"/>
        <v>161660</v>
      </c>
    </row>
    <row r="182" spans="1:8" x14ac:dyDescent="0.2">
      <c r="A182" s="26" t="s">
        <v>340</v>
      </c>
      <c r="B182" s="15" t="s">
        <v>341</v>
      </c>
      <c r="C182" s="16"/>
      <c r="D182" s="16">
        <v>0</v>
      </c>
      <c r="E182" s="16">
        <v>0</v>
      </c>
      <c r="F182" s="16">
        <f>+E182+D182+C182</f>
        <v>0</v>
      </c>
      <c r="H182" s="9">
        <f t="shared" si="14"/>
        <v>0</v>
      </c>
    </row>
    <row r="183" spans="1:8" x14ac:dyDescent="0.2">
      <c r="A183" s="26" t="s">
        <v>342</v>
      </c>
      <c r="B183" s="15" t="s">
        <v>389</v>
      </c>
      <c r="C183" s="16"/>
      <c r="D183" s="16">
        <v>0</v>
      </c>
      <c r="E183" s="16">
        <v>161660</v>
      </c>
      <c r="F183" s="16">
        <f>+E183+D183+C183</f>
        <v>161660</v>
      </c>
      <c r="H183" s="9">
        <f t="shared" si="14"/>
        <v>161660</v>
      </c>
    </row>
    <row r="184" spans="1:8" x14ac:dyDescent="0.2">
      <c r="A184" s="26" t="s">
        <v>343</v>
      </c>
      <c r="B184" s="15" t="s">
        <v>344</v>
      </c>
      <c r="C184" s="16"/>
      <c r="D184" s="16">
        <v>0</v>
      </c>
      <c r="E184" s="16"/>
      <c r="F184" s="16">
        <f t="shared" ref="F184:F185" si="16">+E184+D184+C184</f>
        <v>0</v>
      </c>
      <c r="H184" s="9">
        <f t="shared" si="14"/>
        <v>0</v>
      </c>
    </row>
    <row r="185" spans="1:8" x14ac:dyDescent="0.2">
      <c r="A185" s="26" t="s">
        <v>345</v>
      </c>
      <c r="B185" s="15" t="s">
        <v>346</v>
      </c>
      <c r="C185" s="16"/>
      <c r="D185" s="16">
        <v>0</v>
      </c>
      <c r="E185" s="16"/>
      <c r="F185" s="16">
        <f t="shared" si="16"/>
        <v>0</v>
      </c>
      <c r="H185" s="9">
        <f t="shared" si="14"/>
        <v>0</v>
      </c>
    </row>
    <row r="186" spans="1:8" ht="16.5" x14ac:dyDescent="0.3">
      <c r="A186" s="18" t="s">
        <v>347</v>
      </c>
      <c r="B186" s="19" t="s">
        <v>348</v>
      </c>
      <c r="C186" s="20">
        <v>0</v>
      </c>
      <c r="D186" s="20">
        <f>+D187+D188</f>
        <v>0</v>
      </c>
      <c r="E186" s="20"/>
      <c r="F186" s="20">
        <f>+F188</f>
        <v>0</v>
      </c>
      <c r="H186" s="9">
        <f t="shared" si="14"/>
        <v>0</v>
      </c>
    </row>
    <row r="187" spans="1:8" x14ac:dyDescent="0.2">
      <c r="A187" s="26" t="s">
        <v>349</v>
      </c>
      <c r="B187" s="15" t="s">
        <v>350</v>
      </c>
      <c r="C187" s="16"/>
      <c r="D187" s="16"/>
      <c r="E187" s="16"/>
      <c r="F187" s="16"/>
      <c r="H187" s="9">
        <f t="shared" si="14"/>
        <v>0</v>
      </c>
    </row>
    <row r="188" spans="1:8" x14ac:dyDescent="0.2">
      <c r="A188" s="26" t="s">
        <v>351</v>
      </c>
      <c r="B188" s="15" t="s">
        <v>352</v>
      </c>
      <c r="C188" s="16"/>
      <c r="D188" s="16"/>
      <c r="E188" s="16"/>
      <c r="F188" s="16">
        <f>SUM(C188:E188)</f>
        <v>0</v>
      </c>
      <c r="H188" s="9">
        <f t="shared" si="14"/>
        <v>0</v>
      </c>
    </row>
    <row r="189" spans="1:8" ht="16.5" x14ac:dyDescent="0.3">
      <c r="A189" s="18" t="s">
        <v>353</v>
      </c>
      <c r="B189" s="19" t="s">
        <v>354</v>
      </c>
      <c r="C189" s="20"/>
      <c r="D189" s="20">
        <f>SUM(D190:D195)</f>
        <v>0</v>
      </c>
      <c r="E189" s="20">
        <f>+E190+E192+E193+E194+E195+E191</f>
        <v>0</v>
      </c>
      <c r="F189" s="20">
        <f>SUM(C189:E189)</f>
        <v>0</v>
      </c>
      <c r="H189" s="9">
        <f t="shared" si="14"/>
        <v>0</v>
      </c>
    </row>
    <row r="190" spans="1:8" x14ac:dyDescent="0.2">
      <c r="A190" s="26" t="s">
        <v>355</v>
      </c>
      <c r="B190" s="15" t="s">
        <v>356</v>
      </c>
      <c r="C190" s="16"/>
      <c r="D190" s="16">
        <v>0</v>
      </c>
      <c r="E190" s="16"/>
      <c r="F190" s="16">
        <f>+E190+D190+C190</f>
        <v>0</v>
      </c>
      <c r="H190" s="9">
        <f t="shared" si="14"/>
        <v>0</v>
      </c>
    </row>
    <row r="191" spans="1:8" x14ac:dyDescent="0.2">
      <c r="A191" s="26" t="s">
        <v>357</v>
      </c>
      <c r="B191" s="15" t="s">
        <v>333</v>
      </c>
      <c r="C191" s="16"/>
      <c r="D191" s="16">
        <v>0</v>
      </c>
      <c r="E191" s="16"/>
      <c r="F191" s="42">
        <f>SUM(C191:E191)</f>
        <v>0</v>
      </c>
      <c r="H191" s="9"/>
    </row>
    <row r="192" spans="1:8" x14ac:dyDescent="0.2">
      <c r="A192" s="26" t="s">
        <v>358</v>
      </c>
      <c r="B192" s="15" t="s">
        <v>359</v>
      </c>
      <c r="C192" s="16"/>
      <c r="D192" s="16">
        <v>0</v>
      </c>
      <c r="E192" s="16"/>
      <c r="F192" s="16">
        <f>SUM(C192:E192)</f>
        <v>0</v>
      </c>
      <c r="H192" s="9">
        <f>+C192+D192+E192</f>
        <v>0</v>
      </c>
    </row>
    <row r="193" spans="1:8" x14ac:dyDescent="0.2">
      <c r="A193" s="26" t="s">
        <v>360</v>
      </c>
      <c r="B193" s="15" t="s">
        <v>361</v>
      </c>
      <c r="C193" s="16">
        <v>0</v>
      </c>
      <c r="D193" s="16">
        <v>0</v>
      </c>
      <c r="E193" s="16">
        <v>0</v>
      </c>
      <c r="F193" s="16">
        <f>+E193+D193+C193</f>
        <v>0</v>
      </c>
      <c r="H193" s="9">
        <f>+C193+D193+E193</f>
        <v>0</v>
      </c>
    </row>
    <row r="194" spans="1:8" x14ac:dyDescent="0.2">
      <c r="A194" s="26" t="s">
        <v>362</v>
      </c>
      <c r="B194" s="15" t="s">
        <v>363</v>
      </c>
      <c r="C194" s="16"/>
      <c r="D194" s="16">
        <v>0</v>
      </c>
      <c r="E194" s="16">
        <v>0</v>
      </c>
      <c r="F194" s="16">
        <f>SUM(C194:E194)</f>
        <v>0</v>
      </c>
      <c r="H194" s="9">
        <f>+C194+D194+E194</f>
        <v>0</v>
      </c>
    </row>
    <row r="195" spans="1:8" x14ac:dyDescent="0.2">
      <c r="A195" s="26" t="s">
        <v>364</v>
      </c>
      <c r="B195" s="15" t="s">
        <v>365</v>
      </c>
      <c r="C195" s="16"/>
      <c r="D195" s="16">
        <v>0</v>
      </c>
      <c r="E195" s="16"/>
      <c r="F195" s="16">
        <f>SUM(C195:E195)</f>
        <v>0</v>
      </c>
      <c r="H195" s="9">
        <f>+C195+D195+E195</f>
        <v>0</v>
      </c>
    </row>
    <row r="196" spans="1:8" ht="16.5" x14ac:dyDescent="0.3">
      <c r="A196" s="18" t="s">
        <v>366</v>
      </c>
      <c r="B196" s="19" t="s">
        <v>367</v>
      </c>
      <c r="C196" s="20"/>
      <c r="D196" s="20">
        <f>SUM(D197:D198)</f>
        <v>0</v>
      </c>
      <c r="E196" s="20">
        <f>+E197</f>
        <v>0</v>
      </c>
      <c r="F196" s="20">
        <f>+E196+D196+C196</f>
        <v>0</v>
      </c>
      <c r="H196" s="9"/>
    </row>
    <row r="197" spans="1:8" x14ac:dyDescent="0.2">
      <c r="A197" s="26" t="s">
        <v>368</v>
      </c>
      <c r="B197" s="15" t="s">
        <v>369</v>
      </c>
      <c r="C197" s="16"/>
      <c r="D197" s="16"/>
      <c r="E197" s="16">
        <v>0</v>
      </c>
      <c r="F197" s="16">
        <f>+E197+D197+C197</f>
        <v>0</v>
      </c>
      <c r="H197" s="9"/>
    </row>
    <row r="198" spans="1:8" x14ac:dyDescent="0.2">
      <c r="A198" s="26" t="s">
        <v>370</v>
      </c>
      <c r="B198" s="15" t="s">
        <v>371</v>
      </c>
      <c r="C198" s="16"/>
      <c r="D198" s="16">
        <v>0</v>
      </c>
      <c r="E198" s="16"/>
      <c r="F198" s="16">
        <f>SUM(C198:E198)</f>
        <v>0</v>
      </c>
      <c r="H198" s="9"/>
    </row>
    <row r="199" spans="1:8" ht="16.5" x14ac:dyDescent="0.3">
      <c r="A199" s="18" t="s">
        <v>372</v>
      </c>
      <c r="B199" s="19" t="s">
        <v>373</v>
      </c>
      <c r="C199" s="20"/>
      <c r="D199" s="20">
        <f>+D200+D201+D212</f>
        <v>0</v>
      </c>
      <c r="E199" s="20"/>
      <c r="F199" s="20">
        <f>+F212</f>
        <v>0</v>
      </c>
      <c r="H199" s="9">
        <f t="shared" ref="H199:H212" si="17">+C199+D199+E199</f>
        <v>0</v>
      </c>
    </row>
    <row r="200" spans="1:8" x14ac:dyDescent="0.2">
      <c r="A200" s="26" t="s">
        <v>374</v>
      </c>
      <c r="B200" s="15" t="s">
        <v>375</v>
      </c>
      <c r="C200" s="16"/>
      <c r="D200" s="16"/>
      <c r="E200" s="16"/>
      <c r="F200" s="16"/>
      <c r="H200" s="9">
        <f t="shared" si="17"/>
        <v>0</v>
      </c>
    </row>
    <row r="201" spans="1:8" x14ac:dyDescent="0.2">
      <c r="A201" s="26" t="s">
        <v>376</v>
      </c>
      <c r="B201" s="15" t="s">
        <v>377</v>
      </c>
      <c r="C201" s="16"/>
      <c r="D201" s="16"/>
      <c r="E201" s="16"/>
      <c r="F201" s="16"/>
      <c r="H201" s="9">
        <f t="shared" si="17"/>
        <v>0</v>
      </c>
    </row>
    <row r="202" spans="1:8" ht="16.5" hidden="1" x14ac:dyDescent="0.3">
      <c r="A202" s="43"/>
      <c r="B202" s="44" t="s">
        <v>378</v>
      </c>
      <c r="C202" s="16"/>
      <c r="D202" s="16"/>
      <c r="E202" s="16"/>
      <c r="F202" s="16">
        <f t="shared" ref="F202:F211" si="18">+C202+D202+E202</f>
        <v>0</v>
      </c>
      <c r="H202" s="9">
        <f t="shared" si="17"/>
        <v>0</v>
      </c>
    </row>
    <row r="203" spans="1:8" hidden="1" x14ac:dyDescent="0.2">
      <c r="A203" s="26" t="s">
        <v>349</v>
      </c>
      <c r="B203" s="15" t="s">
        <v>350</v>
      </c>
      <c r="C203" s="16"/>
      <c r="D203" s="16"/>
      <c r="E203" s="16"/>
      <c r="F203" s="16">
        <f t="shared" si="18"/>
        <v>0</v>
      </c>
      <c r="H203" s="9">
        <f t="shared" si="17"/>
        <v>0</v>
      </c>
    </row>
    <row r="204" spans="1:8" hidden="1" x14ac:dyDescent="0.2">
      <c r="A204" s="26"/>
      <c r="B204" s="15"/>
      <c r="C204" s="16"/>
      <c r="D204" s="16"/>
      <c r="E204" s="16"/>
      <c r="F204" s="16">
        <f t="shared" si="18"/>
        <v>0</v>
      </c>
      <c r="H204" s="9">
        <f t="shared" si="17"/>
        <v>0</v>
      </c>
    </row>
    <row r="205" spans="1:8" ht="16.5" hidden="1" x14ac:dyDescent="0.3">
      <c r="A205" s="45" t="s">
        <v>353</v>
      </c>
      <c r="B205" s="46" t="s">
        <v>379</v>
      </c>
      <c r="C205" s="16"/>
      <c r="D205" s="16"/>
      <c r="E205" s="16"/>
      <c r="F205" s="16">
        <f t="shared" si="18"/>
        <v>0</v>
      </c>
      <c r="H205" s="9">
        <f t="shared" si="17"/>
        <v>0</v>
      </c>
    </row>
    <row r="206" spans="1:8" hidden="1" x14ac:dyDescent="0.2">
      <c r="A206" s="26" t="s">
        <v>364</v>
      </c>
      <c r="B206" s="15" t="s">
        <v>380</v>
      </c>
      <c r="C206" s="16"/>
      <c r="D206" s="16"/>
      <c r="E206" s="16"/>
      <c r="F206" s="16">
        <f t="shared" si="18"/>
        <v>0</v>
      </c>
      <c r="H206" s="9">
        <f t="shared" si="17"/>
        <v>0</v>
      </c>
    </row>
    <row r="207" spans="1:8" hidden="1" x14ac:dyDescent="0.2">
      <c r="A207" s="24"/>
      <c r="B207" s="15"/>
      <c r="C207" s="16"/>
      <c r="D207" s="16"/>
      <c r="E207" s="16"/>
      <c r="F207" s="16">
        <f t="shared" si="18"/>
        <v>0</v>
      </c>
      <c r="H207" s="9">
        <f t="shared" si="17"/>
        <v>0</v>
      </c>
    </row>
    <row r="208" spans="1:8" ht="16.5" hidden="1" x14ac:dyDescent="0.3">
      <c r="A208" s="45" t="s">
        <v>372</v>
      </c>
      <c r="B208" s="46" t="s">
        <v>373</v>
      </c>
      <c r="C208" s="16"/>
      <c r="D208" s="16"/>
      <c r="E208" s="16"/>
      <c r="F208" s="16">
        <f t="shared" si="18"/>
        <v>0</v>
      </c>
      <c r="H208" s="9">
        <f t="shared" si="17"/>
        <v>0</v>
      </c>
    </row>
    <row r="209" spans="1:8" hidden="1" x14ac:dyDescent="0.2">
      <c r="A209" s="26" t="s">
        <v>374</v>
      </c>
      <c r="B209" s="15" t="s">
        <v>375</v>
      </c>
      <c r="C209" s="16"/>
      <c r="D209" s="16"/>
      <c r="E209" s="16"/>
      <c r="F209" s="16">
        <f t="shared" si="18"/>
        <v>0</v>
      </c>
      <c r="H209" s="9">
        <f t="shared" si="17"/>
        <v>0</v>
      </c>
    </row>
    <row r="210" spans="1:8" hidden="1" x14ac:dyDescent="0.2">
      <c r="A210" s="26" t="s">
        <v>381</v>
      </c>
      <c r="B210" s="15" t="s">
        <v>377</v>
      </c>
      <c r="C210" s="16"/>
      <c r="D210" s="16"/>
      <c r="E210" s="16"/>
      <c r="F210" s="16">
        <f t="shared" si="18"/>
        <v>0</v>
      </c>
      <c r="H210" s="9">
        <f t="shared" si="17"/>
        <v>0</v>
      </c>
    </row>
    <row r="211" spans="1:8" hidden="1" x14ac:dyDescent="0.2">
      <c r="A211" s="26"/>
      <c r="B211" s="15"/>
      <c r="C211" s="16"/>
      <c r="D211" s="16"/>
      <c r="E211" s="16"/>
      <c r="F211" s="16">
        <f t="shared" si="18"/>
        <v>0</v>
      </c>
      <c r="H211" s="9">
        <f t="shared" si="17"/>
        <v>0</v>
      </c>
    </row>
    <row r="212" spans="1:8" x14ac:dyDescent="0.2">
      <c r="A212" s="47" t="s">
        <v>382</v>
      </c>
      <c r="B212" s="30" t="s">
        <v>383</v>
      </c>
      <c r="C212" s="31">
        <v>0</v>
      </c>
      <c r="D212" s="31">
        <v>0</v>
      </c>
      <c r="E212" s="31"/>
      <c r="F212" s="31">
        <f>SUM(C212:E212)</f>
        <v>0</v>
      </c>
      <c r="H212" s="9">
        <f t="shared" si="17"/>
        <v>0</v>
      </c>
    </row>
    <row r="213" spans="1:8" ht="16.5" x14ac:dyDescent="0.3">
      <c r="A213" s="18" t="s">
        <v>384</v>
      </c>
      <c r="B213" s="19" t="s">
        <v>367</v>
      </c>
      <c r="C213" s="48"/>
      <c r="D213" s="20">
        <f>+D214</f>
        <v>0</v>
      </c>
      <c r="E213" s="49">
        <f>+E214+E215</f>
        <v>0</v>
      </c>
      <c r="F213" s="20">
        <f>SUM(C213:E213)</f>
        <v>0</v>
      </c>
      <c r="H213" s="9"/>
    </row>
    <row r="214" spans="1:8" x14ac:dyDescent="0.2">
      <c r="A214" s="47" t="s">
        <v>385</v>
      </c>
      <c r="B214" s="15" t="s">
        <v>386</v>
      </c>
      <c r="C214" s="31"/>
      <c r="D214" s="31">
        <v>0</v>
      </c>
      <c r="E214" s="31"/>
      <c r="F214" s="16">
        <f>SUM(C214:E214)</f>
        <v>0</v>
      </c>
      <c r="H214" s="9"/>
    </row>
    <row r="215" spans="1:8" ht="13.5" thickBot="1" x14ac:dyDescent="0.25">
      <c r="A215" s="50"/>
      <c r="B215" s="51"/>
      <c r="C215" s="52"/>
      <c r="D215" s="52"/>
      <c r="E215" s="52"/>
      <c r="F215" s="52"/>
      <c r="H215" s="9">
        <f>+C215+D215+E215</f>
        <v>0</v>
      </c>
    </row>
    <row r="216" spans="1:8" ht="18.75" thickBot="1" x14ac:dyDescent="0.3">
      <c r="A216" s="53"/>
      <c r="B216" s="54" t="s">
        <v>378</v>
      </c>
      <c r="C216" s="55">
        <f>C173+C161+C98+C34+C8</f>
        <v>29460363.560000002</v>
      </c>
      <c r="D216" s="56">
        <f>+D8+D34+D98+D161+D173</f>
        <v>60009931.310000002</v>
      </c>
      <c r="E216" s="55">
        <f>E173+E161+E98+E34+E8</f>
        <v>12626879.23</v>
      </c>
      <c r="F216" s="56">
        <f>+E216+D216+C216</f>
        <v>102097174.10000001</v>
      </c>
      <c r="H216" s="9">
        <f>+C216+D216+E216</f>
        <v>102097174.10000001</v>
      </c>
    </row>
    <row r="217" spans="1:8" ht="13.5" thickTop="1" x14ac:dyDescent="0.2">
      <c r="A217" s="57"/>
      <c r="B217" s="58"/>
      <c r="C217" s="59"/>
      <c r="D217" s="59"/>
      <c r="E217" s="59"/>
      <c r="F217" s="59"/>
      <c r="H217" s="9">
        <f>+C217+D217+E217</f>
        <v>0</v>
      </c>
    </row>
    <row r="218" spans="1:8" hidden="1" x14ac:dyDescent="0.2"/>
    <row r="219" spans="1:8" hidden="1" x14ac:dyDescent="0.2">
      <c r="H219" s="9">
        <f>SUM(C216:E216)</f>
        <v>102097174.10000001</v>
      </c>
    </row>
    <row r="220" spans="1:8" hidden="1" x14ac:dyDescent="0.2">
      <c r="F220" s="9"/>
    </row>
    <row r="221" spans="1:8" hidden="1" x14ac:dyDescent="0.2"/>
    <row r="222" spans="1:8" hidden="1" x14ac:dyDescent="0.2"/>
    <row r="223" spans="1:8" hidden="1" x14ac:dyDescent="0.2"/>
    <row r="224" spans="1:8" hidden="1" x14ac:dyDescent="0.2"/>
    <row r="225" spans="1:8" hidden="1" x14ac:dyDescent="0.2">
      <c r="A225" s="1" t="s">
        <v>387</v>
      </c>
      <c r="C225" s="60">
        <f>+C199+C189+C186+C181+C174+C169+C151+C142+C127+C120+C117+C110+C104+C99+C93+C78+C65+C60+C53+C48+C45+C42+C35+C30+C21+C18+C16+C12+C9</f>
        <v>29460363.560000002</v>
      </c>
      <c r="D225" s="60">
        <f>+D173+D161+D98+D34+D8</f>
        <v>60009931.310000002</v>
      </c>
      <c r="E225" s="60">
        <f>+E199+E189+E186+E181+E174+E169+E151+E142+E127+E120+E117+E110+E104+E99+E93+E78+E65+E60+E53+E48+E45+E42+E35+E30+E21+E18+E16+E12+E9</f>
        <v>12626879.23</v>
      </c>
      <c r="F225" s="60">
        <f>+E225+D225+C225</f>
        <v>102097174.10000001</v>
      </c>
      <c r="H225" s="9">
        <f>+H216</f>
        <v>102097174.10000001</v>
      </c>
    </row>
    <row r="226" spans="1:8" hidden="1" x14ac:dyDescent="0.2"/>
    <row r="227" spans="1:8" hidden="1" x14ac:dyDescent="0.2">
      <c r="F227" s="9"/>
    </row>
    <row r="228" spans="1:8" hidden="1" x14ac:dyDescent="0.2"/>
    <row r="229" spans="1:8" x14ac:dyDescent="0.2">
      <c r="A229" s="61"/>
      <c r="C229" s="62"/>
      <c r="D229" s="62"/>
      <c r="E229" s="62">
        <v>0</v>
      </c>
      <c r="F229" s="62"/>
      <c r="G229" s="62"/>
      <c r="H229" s="62">
        <f>+H216-H225</f>
        <v>0</v>
      </c>
    </row>
    <row r="230" spans="1:8" x14ac:dyDescent="0.2">
      <c r="C230" s="62"/>
      <c r="D230" s="9"/>
      <c r="F230" s="62"/>
    </row>
  </sheetData>
  <mergeCells count="7">
    <mergeCell ref="A6:A7"/>
    <mergeCell ref="B6:B7"/>
    <mergeCell ref="A1:F1"/>
    <mergeCell ref="A2:F2"/>
    <mergeCell ref="A3:F3"/>
    <mergeCell ref="A4:F4"/>
    <mergeCell ref="A5:F5"/>
  </mergeCells>
  <printOptions horizontalCentered="1"/>
  <pageMargins left="0" right="0" top="0.51181102362204722" bottom="0" header="0" footer="0"/>
  <pageSetup scale="61" orientation="portrait" r:id="rId1"/>
  <headerFooter alignWithMargins="0"/>
  <rowBreaks count="3" manualBreakCount="3">
    <brk id="59" max="5" man="1"/>
    <brk id="125" max="5" man="1"/>
    <brk id="21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Diciembre-2016</vt:lpstr>
      <vt:lpstr>'Consolidado Diciembre-2016'!Área_de_impresión</vt:lpstr>
      <vt:lpstr>'Consolidado Diciembre-2016'!Títulos_a_imprimir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Margarita Peña García</dc:creator>
  <cp:lastModifiedBy>Alvaro Leandro Segura Sierra</cp:lastModifiedBy>
  <dcterms:created xsi:type="dcterms:W3CDTF">2017-02-07T20:16:27Z</dcterms:created>
  <dcterms:modified xsi:type="dcterms:W3CDTF">2019-03-29T14:18:01Z</dcterms:modified>
</cp:coreProperties>
</file>