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80" windowWidth="15570" windowHeight="10605" firstSheet="2" activeTab="5"/>
  </bookViews>
  <sheets>
    <sheet name="Consolidado Enero 2017" sheetId="1" r:id="rId1"/>
    <sheet name="Consolidado Febrero 2017" sheetId="2" r:id="rId2"/>
    <sheet name="Consolidado Marzo 2017 " sheetId="4" r:id="rId3"/>
    <sheet name="Consolidado Abril 2017" sheetId="5" r:id="rId4"/>
    <sheet name="Consolidado Mayo 2017" sheetId="6" r:id="rId5"/>
    <sheet name="Consolidado Junio 2017" sheetId="7" r:id="rId6"/>
  </sheets>
  <definedNames>
    <definedName name="_xlnm.Print_Area" localSheetId="3">'Consolidado Abril 2017'!$A$1:$G$240</definedName>
    <definedName name="_xlnm.Print_Area" localSheetId="0">'Consolidado Enero 2017'!$A$1:$F$234</definedName>
    <definedName name="_xlnm.Print_Area" localSheetId="1">'Consolidado Febrero 2017'!$A$1:$F$234</definedName>
    <definedName name="_xlnm.Print_Area" localSheetId="5">'Consolidado Junio 2017'!$A$1:$G$241</definedName>
    <definedName name="_xlnm.Print_Area" localSheetId="2">'Consolidado Marzo 2017 '!$A$1:$G$238</definedName>
    <definedName name="_xlnm.Print_Area" localSheetId="4">'Consolidado Mayo 2017'!$A$1:$G$240</definedName>
    <definedName name="_xlnm.Print_Titles" localSheetId="3">'Consolidado Abril 2017'!$1:$7</definedName>
    <definedName name="_xlnm.Print_Titles" localSheetId="0">'Consolidado Enero 2017'!$1:$7</definedName>
    <definedName name="_xlnm.Print_Titles" localSheetId="1">'Consolidado Febrero 2017'!$1:$7</definedName>
    <definedName name="_xlnm.Print_Titles" localSheetId="5">'Consolidado Junio 2017'!$1:$7</definedName>
    <definedName name="_xlnm.Print_Titles" localSheetId="2">'Consolidado Marzo 2017 '!$1:$7</definedName>
    <definedName name="_xlnm.Print_Titles" localSheetId="4">'Consolidado Mayo 2017'!$1:$7</definedName>
  </definedNames>
  <calcPr calcId="145621"/>
</workbook>
</file>

<file path=xl/calcChain.xml><?xml version="1.0" encoding="utf-8"?>
<calcChain xmlns="http://schemas.openxmlformats.org/spreadsheetml/2006/main">
  <c r="C9" i="7" l="1"/>
  <c r="F10" i="7"/>
  <c r="D180" i="7" l="1"/>
  <c r="F182" i="7"/>
  <c r="F183" i="7"/>
  <c r="F184" i="7"/>
  <c r="F185" i="7"/>
  <c r="F186" i="7"/>
  <c r="F187" i="7"/>
  <c r="F181" i="7"/>
  <c r="E180" i="7"/>
  <c r="C180" i="7"/>
  <c r="F204" i="7"/>
  <c r="F176" i="7"/>
  <c r="F175" i="7" s="1"/>
  <c r="F171" i="7"/>
  <c r="F170" i="7"/>
  <c r="F169" i="7"/>
  <c r="F154" i="7"/>
  <c r="F151" i="7"/>
  <c r="F150" i="7"/>
  <c r="F149" i="7"/>
  <c r="F143" i="7"/>
  <c r="F142" i="7"/>
  <c r="F134" i="7"/>
  <c r="F131" i="7"/>
  <c r="F118" i="7"/>
  <c r="F114" i="7"/>
  <c r="F112" i="7"/>
  <c r="F111" i="7"/>
  <c r="F105" i="7"/>
  <c r="F93" i="7"/>
  <c r="F88" i="7"/>
  <c r="F87" i="7"/>
  <c r="F86" i="7"/>
  <c r="F82" i="7"/>
  <c r="F79" i="7"/>
  <c r="F78" i="7"/>
  <c r="F77" i="7"/>
  <c r="F71" i="7"/>
  <c r="F67" i="7"/>
  <c r="F61" i="7"/>
  <c r="F58" i="7"/>
  <c r="F59" i="7"/>
  <c r="F52" i="7"/>
  <c r="F49" i="7"/>
  <c r="F47" i="7"/>
  <c r="F46" i="7"/>
  <c r="F45" i="7" s="1"/>
  <c r="F44" i="7"/>
  <c r="F43" i="7"/>
  <c r="F40" i="7"/>
  <c r="F39" i="7"/>
  <c r="F38" i="7"/>
  <c r="F37" i="7"/>
  <c r="F36" i="7"/>
  <c r="F33" i="7"/>
  <c r="F32" i="7"/>
  <c r="F31" i="7"/>
  <c r="F30" i="7" s="1"/>
  <c r="F25" i="7"/>
  <c r="F24" i="7"/>
  <c r="F22" i="7"/>
  <c r="F20" i="7"/>
  <c r="F19" i="7"/>
  <c r="F13" i="7"/>
  <c r="D157" i="7"/>
  <c r="D148" i="7"/>
  <c r="D133" i="7"/>
  <c r="C12" i="7"/>
  <c r="H224" i="7"/>
  <c r="H222" i="7"/>
  <c r="F222" i="7"/>
  <c r="F221" i="7"/>
  <c r="F220" i="7" s="1"/>
  <c r="E220" i="7"/>
  <c r="D220" i="7"/>
  <c r="C220" i="7"/>
  <c r="H219" i="7"/>
  <c r="H218" i="7"/>
  <c r="F218" i="7"/>
  <c r="H217" i="7"/>
  <c r="F217" i="7"/>
  <c r="H216" i="7"/>
  <c r="F216" i="7"/>
  <c r="H215" i="7"/>
  <c r="F215" i="7"/>
  <c r="H214" i="7"/>
  <c r="F214" i="7"/>
  <c r="H213" i="7"/>
  <c r="F213" i="7"/>
  <c r="H212" i="7"/>
  <c r="F212" i="7"/>
  <c r="H211" i="7"/>
  <c r="F211" i="7"/>
  <c r="H210" i="7"/>
  <c r="F210" i="7"/>
  <c r="H209" i="7"/>
  <c r="F209" i="7"/>
  <c r="H208" i="7"/>
  <c r="H207" i="7"/>
  <c r="F206" i="7"/>
  <c r="E206" i="7"/>
  <c r="D206" i="7"/>
  <c r="C206" i="7"/>
  <c r="F205" i="7"/>
  <c r="F203" i="7" s="1"/>
  <c r="E203" i="7"/>
  <c r="D203" i="7"/>
  <c r="C203" i="7"/>
  <c r="H202" i="7"/>
  <c r="F202" i="7"/>
  <c r="H201" i="7"/>
  <c r="F201" i="7"/>
  <c r="H200" i="7"/>
  <c r="F200" i="7"/>
  <c r="H199" i="7"/>
  <c r="F199" i="7"/>
  <c r="F198" i="7"/>
  <c r="H197" i="7"/>
  <c r="F197" i="7"/>
  <c r="F196" i="7" s="1"/>
  <c r="E196" i="7"/>
  <c r="D196" i="7"/>
  <c r="C196" i="7"/>
  <c r="H195" i="7"/>
  <c r="F195" i="7"/>
  <c r="H194" i="7"/>
  <c r="F193" i="7"/>
  <c r="E193" i="7"/>
  <c r="D193" i="7"/>
  <c r="C193" i="7"/>
  <c r="H192" i="7"/>
  <c r="F192" i="7"/>
  <c r="H191" i="7"/>
  <c r="F191" i="7"/>
  <c r="H190" i="7"/>
  <c r="F190" i="7"/>
  <c r="H189" i="7"/>
  <c r="F189" i="7"/>
  <c r="E188" i="7"/>
  <c r="D188" i="7"/>
  <c r="C188" i="7"/>
  <c r="H188" i="7" s="1"/>
  <c r="H186" i="7"/>
  <c r="H185" i="7"/>
  <c r="H184" i="7"/>
  <c r="H183" i="7"/>
  <c r="H182" i="7"/>
  <c r="H181" i="7"/>
  <c r="H180" i="7"/>
  <c r="H178" i="7"/>
  <c r="F178" i="7"/>
  <c r="H177" i="7"/>
  <c r="F177" i="7"/>
  <c r="H176" i="7"/>
  <c r="E175" i="7"/>
  <c r="D175" i="7"/>
  <c r="C175" i="7"/>
  <c r="F174" i="7"/>
  <c r="H173" i="7"/>
  <c r="F173" i="7"/>
  <c r="F172" i="7"/>
  <c r="E168" i="7"/>
  <c r="D168" i="7"/>
  <c r="D167" i="7" s="1"/>
  <c r="C168" i="7"/>
  <c r="C167" i="7" s="1"/>
  <c r="F166" i="7"/>
  <c r="H165" i="7"/>
  <c r="F165" i="7"/>
  <c r="H164" i="7"/>
  <c r="F164" i="7"/>
  <c r="H163" i="7"/>
  <c r="F163" i="7"/>
  <c r="H162" i="7"/>
  <c r="F162" i="7"/>
  <c r="H161" i="7"/>
  <c r="F161" i="7"/>
  <c r="H160" i="7"/>
  <c r="F160" i="7"/>
  <c r="H159" i="7"/>
  <c r="F159" i="7"/>
  <c r="H158" i="7"/>
  <c r="F158" i="7"/>
  <c r="F157" i="7" s="1"/>
  <c r="E157" i="7"/>
  <c r="C157" i="7"/>
  <c r="H156" i="7"/>
  <c r="F156" i="7"/>
  <c r="H155" i="7"/>
  <c r="F155" i="7"/>
  <c r="H154" i="7"/>
  <c r="H153" i="7"/>
  <c r="F153" i="7"/>
  <c r="H152" i="7"/>
  <c r="F152" i="7"/>
  <c r="H150" i="7"/>
  <c r="H149" i="7"/>
  <c r="E148" i="7"/>
  <c r="C148" i="7"/>
  <c r="H147" i="7"/>
  <c r="F147" i="7"/>
  <c r="H146" i="7"/>
  <c r="F146" i="7"/>
  <c r="H145" i="7"/>
  <c r="F145" i="7"/>
  <c r="H144" i="7"/>
  <c r="F144" i="7"/>
  <c r="H143" i="7"/>
  <c r="F141" i="7"/>
  <c r="H140" i="7"/>
  <c r="F140" i="7"/>
  <c r="H139" i="7"/>
  <c r="F139" i="7"/>
  <c r="H138" i="7"/>
  <c r="F138" i="7"/>
  <c r="H137" i="7"/>
  <c r="F137" i="7"/>
  <c r="H136" i="7"/>
  <c r="F136" i="7"/>
  <c r="H135" i="7"/>
  <c r="F135" i="7"/>
  <c r="H134" i="7"/>
  <c r="E133" i="7"/>
  <c r="C133" i="7"/>
  <c r="H132" i="7"/>
  <c r="F132" i="7"/>
  <c r="H131" i="7"/>
  <c r="H130" i="7"/>
  <c r="F130" i="7"/>
  <c r="H129" i="7"/>
  <c r="F129" i="7"/>
  <c r="H128" i="7"/>
  <c r="F128" i="7"/>
  <c r="H127" i="7"/>
  <c r="F127" i="7"/>
  <c r="F126" i="7" s="1"/>
  <c r="E126" i="7"/>
  <c r="D126" i="7"/>
  <c r="C126" i="7"/>
  <c r="H125" i="7"/>
  <c r="F125" i="7"/>
  <c r="H124" i="7"/>
  <c r="F124" i="7"/>
  <c r="F123" i="7" s="1"/>
  <c r="E123" i="7"/>
  <c r="D123" i="7"/>
  <c r="C123" i="7"/>
  <c r="H122" i="7"/>
  <c r="F122" i="7"/>
  <c r="H121" i="7"/>
  <c r="F121" i="7"/>
  <c r="H120" i="7"/>
  <c r="F120" i="7"/>
  <c r="H119" i="7"/>
  <c r="F119" i="7"/>
  <c r="H117" i="7"/>
  <c r="F117" i="7"/>
  <c r="F116" i="7" s="1"/>
  <c r="E116" i="7"/>
  <c r="D116" i="7"/>
  <c r="C116" i="7"/>
  <c r="H115" i="7"/>
  <c r="F115" i="7"/>
  <c r="H114" i="7"/>
  <c r="H113" i="7"/>
  <c r="F113" i="7"/>
  <c r="H112" i="7"/>
  <c r="H111" i="7"/>
  <c r="E110" i="7"/>
  <c r="D110" i="7"/>
  <c r="C110" i="7"/>
  <c r="H109" i="7"/>
  <c r="F109" i="7"/>
  <c r="H108" i="7"/>
  <c r="F108" i="7"/>
  <c r="F107" i="7"/>
  <c r="H106" i="7"/>
  <c r="F106" i="7"/>
  <c r="E104" i="7"/>
  <c r="D104" i="7"/>
  <c r="C104" i="7"/>
  <c r="C103" i="7" s="1"/>
  <c r="E103" i="7"/>
  <c r="F102" i="7"/>
  <c r="H101" i="7"/>
  <c r="F101" i="7"/>
  <c r="H100" i="7"/>
  <c r="F100" i="7"/>
  <c r="H99" i="7"/>
  <c r="F99" i="7"/>
  <c r="F98" i="7" s="1"/>
  <c r="H98" i="7"/>
  <c r="G98" i="7"/>
  <c r="E98" i="7"/>
  <c r="D98" i="7"/>
  <c r="C98" i="7"/>
  <c r="F97" i="7"/>
  <c r="F96" i="7"/>
  <c r="H95" i="7"/>
  <c r="F95" i="7"/>
  <c r="F94" i="7"/>
  <c r="H92" i="7"/>
  <c r="F92" i="7"/>
  <c r="F91" i="7"/>
  <c r="F90" i="7"/>
  <c r="H89" i="7"/>
  <c r="F89" i="7"/>
  <c r="H88" i="7"/>
  <c r="H87" i="7"/>
  <c r="H85" i="7"/>
  <c r="F85" i="7"/>
  <c r="F84" i="7"/>
  <c r="H83" i="7"/>
  <c r="F83" i="7"/>
  <c r="H82" i="7"/>
  <c r="E81" i="7"/>
  <c r="D81" i="7"/>
  <c r="C81" i="7"/>
  <c r="H80" i="7"/>
  <c r="F80" i="7"/>
  <c r="F76" i="7"/>
  <c r="F75" i="7"/>
  <c r="H74" i="7"/>
  <c r="F74" i="7"/>
  <c r="F73" i="7"/>
  <c r="F72" i="7"/>
  <c r="F70" i="7"/>
  <c r="F69" i="7"/>
  <c r="F68" i="7"/>
  <c r="H66" i="7"/>
  <c r="F66" i="7"/>
  <c r="E65" i="7"/>
  <c r="D65" i="7"/>
  <c r="C65" i="7"/>
  <c r="H64" i="7"/>
  <c r="F64" i="7"/>
  <c r="H63" i="7"/>
  <c r="F63" i="7"/>
  <c r="H62" i="7"/>
  <c r="F62" i="7"/>
  <c r="H61" i="7"/>
  <c r="F60" i="7"/>
  <c r="E60" i="7"/>
  <c r="D60" i="7"/>
  <c r="C60" i="7"/>
  <c r="H59" i="7"/>
  <c r="H58" i="7"/>
  <c r="H57" i="7"/>
  <c r="F57" i="7"/>
  <c r="H56" i="7"/>
  <c r="F56" i="7"/>
  <c r="H55" i="7"/>
  <c r="F55" i="7"/>
  <c r="H54" i="7"/>
  <c r="F54" i="7"/>
  <c r="F53" i="7" s="1"/>
  <c r="E53" i="7"/>
  <c r="D53" i="7"/>
  <c r="C53" i="7"/>
  <c r="H52" i="7"/>
  <c r="H51" i="7"/>
  <c r="F51" i="7"/>
  <c r="H50" i="7"/>
  <c r="F50" i="7"/>
  <c r="H49" i="7"/>
  <c r="E48" i="7"/>
  <c r="D48" i="7"/>
  <c r="C48" i="7"/>
  <c r="H47" i="7"/>
  <c r="H46" i="7"/>
  <c r="E45" i="7"/>
  <c r="D45" i="7"/>
  <c r="C45" i="7"/>
  <c r="H44" i="7"/>
  <c r="H43" i="7"/>
  <c r="F42" i="7"/>
  <c r="E42" i="7"/>
  <c r="D42" i="7"/>
  <c r="C42" i="7"/>
  <c r="H41" i="7"/>
  <c r="F41" i="7"/>
  <c r="H40" i="7"/>
  <c r="H39" i="7"/>
  <c r="H38" i="7"/>
  <c r="H37" i="7"/>
  <c r="H36" i="7"/>
  <c r="E35" i="7"/>
  <c r="D35" i="7"/>
  <c r="C35" i="7"/>
  <c r="C34" i="7" s="1"/>
  <c r="H33" i="7"/>
  <c r="H32" i="7"/>
  <c r="H31" i="7"/>
  <c r="E30" i="7"/>
  <c r="D30" i="7"/>
  <c r="C30" i="7"/>
  <c r="F29" i="7"/>
  <c r="F28" i="7"/>
  <c r="D28" i="7"/>
  <c r="C28" i="7"/>
  <c r="H27" i="7"/>
  <c r="F27" i="7"/>
  <c r="H26" i="7"/>
  <c r="F26" i="7"/>
  <c r="H24" i="7"/>
  <c r="H23" i="7"/>
  <c r="F23" i="7"/>
  <c r="H22" i="7"/>
  <c r="E21" i="7"/>
  <c r="D21" i="7"/>
  <c r="C21" i="7"/>
  <c r="H20" i="7"/>
  <c r="G20" i="7"/>
  <c r="H19" i="7"/>
  <c r="E18" i="7"/>
  <c r="D18" i="7"/>
  <c r="C18" i="7"/>
  <c r="H17" i="7"/>
  <c r="F17" i="7"/>
  <c r="F16" i="7" s="1"/>
  <c r="E16" i="7"/>
  <c r="D16" i="7"/>
  <c r="C16" i="7"/>
  <c r="H16" i="7" s="1"/>
  <c r="H15" i="7"/>
  <c r="F15" i="7"/>
  <c r="H14" i="7"/>
  <c r="F14" i="7"/>
  <c r="H13" i="7"/>
  <c r="G13" i="7"/>
  <c r="E12" i="7"/>
  <c r="D12" i="7"/>
  <c r="H12" i="7" s="1"/>
  <c r="H11" i="7"/>
  <c r="F11" i="7"/>
  <c r="F9" i="7" s="1"/>
  <c r="H10" i="7"/>
  <c r="E9" i="7"/>
  <c r="E8" i="7" s="1"/>
  <c r="D9" i="7"/>
  <c r="H196" i="7" l="1"/>
  <c r="C8" i="7"/>
  <c r="F12" i="7"/>
  <c r="F48" i="7"/>
  <c r="F81" i="7"/>
  <c r="F110" i="7"/>
  <c r="F148" i="7"/>
  <c r="F168" i="7"/>
  <c r="F167" i="7" s="1"/>
  <c r="F18" i="7"/>
  <c r="F8" i="7" s="1"/>
  <c r="F21" i="7"/>
  <c r="F35" i="7"/>
  <c r="F133" i="7"/>
  <c r="E179" i="7"/>
  <c r="D179" i="7"/>
  <c r="D8" i="7"/>
  <c r="E167" i="7"/>
  <c r="H193" i="7"/>
  <c r="F104" i="7"/>
  <c r="F103" i="7" s="1"/>
  <c r="C179" i="7"/>
  <c r="F188" i="7"/>
  <c r="H175" i="7"/>
  <c r="H167" i="7"/>
  <c r="H168" i="7"/>
  <c r="H157" i="7"/>
  <c r="H148" i="7"/>
  <c r="H133" i="7"/>
  <c r="H126" i="7"/>
  <c r="H123" i="7"/>
  <c r="H116" i="7"/>
  <c r="D103" i="7"/>
  <c r="H103" i="7" s="1"/>
  <c r="H110" i="7"/>
  <c r="H104" i="7"/>
  <c r="H81" i="7"/>
  <c r="H65" i="7"/>
  <c r="E34" i="7"/>
  <c r="E223" i="7" s="1"/>
  <c r="F65" i="7"/>
  <c r="F34" i="7" s="1"/>
  <c r="H60" i="7"/>
  <c r="H53" i="7"/>
  <c r="D34" i="7"/>
  <c r="H48" i="7"/>
  <c r="H45" i="7"/>
  <c r="H42" i="7"/>
  <c r="H35" i="7"/>
  <c r="H30" i="7"/>
  <c r="H21" i="7"/>
  <c r="H18" i="7"/>
  <c r="C232" i="7"/>
  <c r="C223" i="7"/>
  <c r="H8" i="7"/>
  <c r="H179" i="7"/>
  <c r="H105" i="7"/>
  <c r="H118" i="7"/>
  <c r="H206" i="7"/>
  <c r="H9" i="7"/>
  <c r="D18" i="6"/>
  <c r="F198" i="5"/>
  <c r="D232" i="7" l="1"/>
  <c r="F232" i="7" s="1"/>
  <c r="D223" i="7"/>
  <c r="H34" i="7"/>
  <c r="F67" i="6"/>
  <c r="F77" i="6"/>
  <c r="F78" i="6"/>
  <c r="F79" i="6"/>
  <c r="F11" i="6"/>
  <c r="F14" i="6"/>
  <c r="F15" i="6"/>
  <c r="F20" i="6"/>
  <c r="F23" i="6"/>
  <c r="F24" i="6"/>
  <c r="F25" i="6"/>
  <c r="F26" i="6"/>
  <c r="F27" i="6"/>
  <c r="F32" i="6"/>
  <c r="F33" i="6"/>
  <c r="F37" i="6"/>
  <c r="F38" i="6"/>
  <c r="F39" i="6"/>
  <c r="F40" i="6"/>
  <c r="F41" i="6"/>
  <c r="F44" i="6"/>
  <c r="F47" i="6"/>
  <c r="F50" i="6"/>
  <c r="F51" i="6"/>
  <c r="F52" i="6"/>
  <c r="F55" i="6"/>
  <c r="F56" i="6"/>
  <c r="F57" i="6"/>
  <c r="F58" i="6"/>
  <c r="F59" i="6"/>
  <c r="F62" i="6"/>
  <c r="F63" i="6"/>
  <c r="F64" i="6"/>
  <c r="F68" i="6"/>
  <c r="F69" i="6"/>
  <c r="F70" i="6"/>
  <c r="F71" i="6"/>
  <c r="F72" i="6"/>
  <c r="F73" i="6"/>
  <c r="F74" i="6"/>
  <c r="F75" i="6"/>
  <c r="F76" i="6"/>
  <c r="F80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100" i="6"/>
  <c r="F101" i="6"/>
  <c r="F102" i="6"/>
  <c r="F106" i="6"/>
  <c r="F107" i="6"/>
  <c r="F108" i="6"/>
  <c r="F109" i="6"/>
  <c r="F112" i="6"/>
  <c r="F113" i="6"/>
  <c r="F114" i="6"/>
  <c r="F115" i="6"/>
  <c r="F119" i="6"/>
  <c r="F120" i="6"/>
  <c r="F121" i="6"/>
  <c r="F122" i="6"/>
  <c r="F125" i="6"/>
  <c r="F128" i="6"/>
  <c r="F129" i="6"/>
  <c r="F130" i="6"/>
  <c r="F131" i="6"/>
  <c r="F132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50" i="6"/>
  <c r="F151" i="6"/>
  <c r="F152" i="6"/>
  <c r="F153" i="6"/>
  <c r="F154" i="6"/>
  <c r="F155" i="6"/>
  <c r="F156" i="6"/>
  <c r="F159" i="6"/>
  <c r="F160" i="6"/>
  <c r="F161" i="6"/>
  <c r="F162" i="6"/>
  <c r="F163" i="6"/>
  <c r="F164" i="6"/>
  <c r="F165" i="6"/>
  <c r="F166" i="6"/>
  <c r="F170" i="6"/>
  <c r="F171" i="6"/>
  <c r="F172" i="6"/>
  <c r="F173" i="6"/>
  <c r="F174" i="6"/>
  <c r="F169" i="6"/>
  <c r="F177" i="6"/>
  <c r="F178" i="6"/>
  <c r="F182" i="6"/>
  <c r="F183" i="6"/>
  <c r="F184" i="6"/>
  <c r="F185" i="6"/>
  <c r="F186" i="6"/>
  <c r="F221" i="6"/>
  <c r="F220" i="6"/>
  <c r="F219" i="6" s="1"/>
  <c r="E133" i="6"/>
  <c r="E157" i="6"/>
  <c r="F158" i="6"/>
  <c r="F66" i="6"/>
  <c r="F65" i="6" s="1"/>
  <c r="D65" i="6"/>
  <c r="F31" i="6"/>
  <c r="F29" i="6"/>
  <c r="F28" i="6"/>
  <c r="F19" i="6"/>
  <c r="F17" i="6"/>
  <c r="F16" i="6" s="1"/>
  <c r="F13" i="6"/>
  <c r="F12" i="6" s="1"/>
  <c r="F10" i="6"/>
  <c r="F204" i="6"/>
  <c r="F202" i="6" s="1"/>
  <c r="F205" i="6"/>
  <c r="E205" i="6"/>
  <c r="E219" i="6"/>
  <c r="D219" i="6"/>
  <c r="C219" i="6"/>
  <c r="D205" i="6"/>
  <c r="C205" i="6"/>
  <c r="D202" i="6"/>
  <c r="E202" i="6"/>
  <c r="C202" i="6"/>
  <c r="E195" i="6"/>
  <c r="D195" i="6"/>
  <c r="C195" i="6"/>
  <c r="D192" i="6"/>
  <c r="E192" i="6"/>
  <c r="C192" i="6"/>
  <c r="D187" i="6"/>
  <c r="E187" i="6"/>
  <c r="C187" i="6"/>
  <c r="D180" i="6"/>
  <c r="E180" i="6"/>
  <c r="D175" i="6"/>
  <c r="E175" i="6"/>
  <c r="D168" i="6"/>
  <c r="E168" i="6"/>
  <c r="C168" i="6"/>
  <c r="D157" i="6"/>
  <c r="D148" i="6"/>
  <c r="E148" i="6"/>
  <c r="D133" i="6"/>
  <c r="E104" i="6"/>
  <c r="C104" i="6"/>
  <c r="D98" i="6"/>
  <c r="E98" i="6"/>
  <c r="C98" i="6"/>
  <c r="D81" i="6"/>
  <c r="E81" i="6"/>
  <c r="E65" i="6"/>
  <c r="D60" i="6"/>
  <c r="E60" i="6"/>
  <c r="D53" i="6"/>
  <c r="E53" i="6"/>
  <c r="C53" i="6"/>
  <c r="D48" i="6"/>
  <c r="E48" i="6"/>
  <c r="D45" i="6"/>
  <c r="E45" i="6"/>
  <c r="D42" i="6"/>
  <c r="E42" i="6"/>
  <c r="D35" i="6"/>
  <c r="E35" i="6"/>
  <c r="D30" i="6"/>
  <c r="E30" i="6"/>
  <c r="C30" i="6"/>
  <c r="D21" i="6"/>
  <c r="E21" i="6"/>
  <c r="E18" i="6"/>
  <c r="D16" i="6"/>
  <c r="E16" i="6"/>
  <c r="D12" i="6"/>
  <c r="E12" i="6"/>
  <c r="C12" i="6"/>
  <c r="D9" i="6"/>
  <c r="E9" i="6"/>
  <c r="C9" i="6"/>
  <c r="I31" i="6"/>
  <c r="H226" i="7" l="1"/>
  <c r="H223" i="7"/>
  <c r="H232" i="7" s="1"/>
  <c r="H236" i="7" s="1"/>
  <c r="D34" i="6"/>
  <c r="F168" i="6"/>
  <c r="F181" i="6"/>
  <c r="F180" i="6" s="1"/>
  <c r="D105" i="6"/>
  <c r="D104" i="6" s="1"/>
  <c r="D118" i="6"/>
  <c r="F118" i="6" s="1"/>
  <c r="F54" i="6" l="1"/>
  <c r="F49" i="6"/>
  <c r="F46" i="6"/>
  <c r="G13" i="6"/>
  <c r="H223" i="6"/>
  <c r="H221" i="6"/>
  <c r="H218" i="6"/>
  <c r="H217" i="6"/>
  <c r="F217" i="6"/>
  <c r="H216" i="6"/>
  <c r="F216" i="6"/>
  <c r="H215" i="6"/>
  <c r="F215" i="6"/>
  <c r="H214" i="6"/>
  <c r="F214" i="6"/>
  <c r="H213" i="6"/>
  <c r="F213" i="6"/>
  <c r="H212" i="6"/>
  <c r="F212" i="6"/>
  <c r="H211" i="6"/>
  <c r="F211" i="6"/>
  <c r="H210" i="6"/>
  <c r="F210" i="6"/>
  <c r="H209" i="6"/>
  <c r="F209" i="6"/>
  <c r="H208" i="6"/>
  <c r="F208" i="6"/>
  <c r="H207" i="6"/>
  <c r="H206" i="6"/>
  <c r="H201" i="6"/>
  <c r="F201" i="6"/>
  <c r="H200" i="6"/>
  <c r="F200" i="6"/>
  <c r="H199" i="6"/>
  <c r="F199" i="6"/>
  <c r="H198" i="6"/>
  <c r="F198" i="6"/>
  <c r="F197" i="6"/>
  <c r="H196" i="6"/>
  <c r="F196" i="6"/>
  <c r="F195" i="6" s="1"/>
  <c r="F179" i="6" s="1"/>
  <c r="H195" i="6"/>
  <c r="H194" i="6"/>
  <c r="F194" i="6"/>
  <c r="H193" i="6"/>
  <c r="F192" i="6"/>
  <c r="H192" i="6"/>
  <c r="H191" i="6"/>
  <c r="F191" i="6"/>
  <c r="H190" i="6"/>
  <c r="F190" i="6"/>
  <c r="H189" i="6"/>
  <c r="F189" i="6"/>
  <c r="H188" i="6"/>
  <c r="F188" i="6"/>
  <c r="F187" i="6"/>
  <c r="H187" i="6"/>
  <c r="H186" i="6"/>
  <c r="H185" i="6"/>
  <c r="H184" i="6"/>
  <c r="H183" i="6"/>
  <c r="H182" i="6"/>
  <c r="H181" i="6"/>
  <c r="E179" i="6"/>
  <c r="C180" i="6"/>
  <c r="H180" i="6" s="1"/>
  <c r="H178" i="6"/>
  <c r="H177" i="6"/>
  <c r="H176" i="6"/>
  <c r="F176" i="6"/>
  <c r="F175" i="6" s="1"/>
  <c r="C175" i="6"/>
  <c r="C167" i="6" s="1"/>
  <c r="H173" i="6"/>
  <c r="D167" i="6"/>
  <c r="H165" i="6"/>
  <c r="H164" i="6"/>
  <c r="H163" i="6"/>
  <c r="H162" i="6"/>
  <c r="H161" i="6"/>
  <c r="H160" i="6"/>
  <c r="H159" i="6"/>
  <c r="H158" i="6"/>
  <c r="C157" i="6"/>
  <c r="H156" i="6"/>
  <c r="H155" i="6"/>
  <c r="H154" i="6"/>
  <c r="H153" i="6"/>
  <c r="H152" i="6"/>
  <c r="H150" i="6"/>
  <c r="H149" i="6"/>
  <c r="F149" i="6"/>
  <c r="C148" i="6"/>
  <c r="H147" i="6"/>
  <c r="H146" i="6"/>
  <c r="H145" i="6"/>
  <c r="H144" i="6"/>
  <c r="H143" i="6"/>
  <c r="H140" i="6"/>
  <c r="H139" i="6"/>
  <c r="H138" i="6"/>
  <c r="H137" i="6"/>
  <c r="H136" i="6"/>
  <c r="H135" i="6"/>
  <c r="H134" i="6"/>
  <c r="F134" i="6"/>
  <c r="C133" i="6"/>
  <c r="H132" i="6"/>
  <c r="H131" i="6"/>
  <c r="H130" i="6"/>
  <c r="H129" i="6"/>
  <c r="H128" i="6"/>
  <c r="H127" i="6"/>
  <c r="F127" i="6"/>
  <c r="F126" i="6" s="1"/>
  <c r="E126" i="6"/>
  <c r="D126" i="6"/>
  <c r="C126" i="6"/>
  <c r="H125" i="6"/>
  <c r="H124" i="6"/>
  <c r="F124" i="6"/>
  <c r="F123" i="6" s="1"/>
  <c r="E123" i="6"/>
  <c r="D123" i="6"/>
  <c r="C123" i="6"/>
  <c r="H122" i="6"/>
  <c r="H121" i="6"/>
  <c r="H120" i="6"/>
  <c r="H119" i="6"/>
  <c r="H117" i="6"/>
  <c r="F117" i="6"/>
  <c r="F116" i="6" s="1"/>
  <c r="E116" i="6"/>
  <c r="D116" i="6"/>
  <c r="C116" i="6"/>
  <c r="H115" i="6"/>
  <c r="H114" i="6"/>
  <c r="H113" i="6"/>
  <c r="H112" i="6"/>
  <c r="H111" i="6"/>
  <c r="F111" i="6"/>
  <c r="E110" i="6"/>
  <c r="D110" i="6"/>
  <c r="C110" i="6"/>
  <c r="H109" i="6"/>
  <c r="H108" i="6"/>
  <c r="H106" i="6"/>
  <c r="H105" i="6"/>
  <c r="F105" i="6"/>
  <c r="F104" i="6" s="1"/>
  <c r="H101" i="6"/>
  <c r="H100" i="6"/>
  <c r="H99" i="6"/>
  <c r="F99" i="6"/>
  <c r="F98" i="6" s="1"/>
  <c r="H98" i="6"/>
  <c r="G98" i="6"/>
  <c r="H95" i="6"/>
  <c r="H92" i="6"/>
  <c r="H89" i="6"/>
  <c r="H88" i="6"/>
  <c r="H87" i="6"/>
  <c r="H85" i="6"/>
  <c r="H83" i="6"/>
  <c r="H82" i="6"/>
  <c r="F82" i="6"/>
  <c r="C81" i="6"/>
  <c r="H80" i="6"/>
  <c r="H74" i="6"/>
  <c r="H66" i="6"/>
  <c r="C65" i="6"/>
  <c r="H64" i="6"/>
  <c r="H63" i="6"/>
  <c r="H62" i="6"/>
  <c r="H61" i="6"/>
  <c r="F61" i="6"/>
  <c r="C60" i="6"/>
  <c r="H59" i="6"/>
  <c r="H58" i="6"/>
  <c r="H57" i="6"/>
  <c r="H56" i="6"/>
  <c r="H55" i="6"/>
  <c r="H54" i="6"/>
  <c r="H52" i="6"/>
  <c r="H51" i="6"/>
  <c r="H50" i="6"/>
  <c r="H49" i="6"/>
  <c r="C48" i="6"/>
  <c r="H47" i="6"/>
  <c r="H46" i="6"/>
  <c r="F45" i="6"/>
  <c r="C45" i="6"/>
  <c r="H45" i="6" s="1"/>
  <c r="H44" i="6"/>
  <c r="H43" i="6"/>
  <c r="F43" i="6"/>
  <c r="C42" i="6"/>
  <c r="H42" i="6" s="1"/>
  <c r="H41" i="6"/>
  <c r="H40" i="6"/>
  <c r="H39" i="6"/>
  <c r="H38" i="6"/>
  <c r="H37" i="6"/>
  <c r="H36" i="6"/>
  <c r="F36" i="6"/>
  <c r="C35" i="6"/>
  <c r="H33" i="6"/>
  <c r="H32" i="6"/>
  <c r="H31" i="6"/>
  <c r="D28" i="6"/>
  <c r="D8" i="6" s="1"/>
  <c r="C28" i="6"/>
  <c r="H27" i="6"/>
  <c r="H26" i="6"/>
  <c r="H24" i="6"/>
  <c r="H23" i="6"/>
  <c r="H22" i="6"/>
  <c r="F22" i="6"/>
  <c r="F21" i="6" s="1"/>
  <c r="C21" i="6"/>
  <c r="H20" i="6"/>
  <c r="G20" i="6"/>
  <c r="H19" i="6"/>
  <c r="C18" i="6"/>
  <c r="H17" i="6"/>
  <c r="C16" i="6"/>
  <c r="H15" i="6"/>
  <c r="H14" i="6"/>
  <c r="H13" i="6"/>
  <c r="H11" i="6"/>
  <c r="H10" i="6"/>
  <c r="F9" i="6"/>
  <c r="C103" i="6" l="1"/>
  <c r="E103" i="6"/>
  <c r="H126" i="6"/>
  <c r="C179" i="6"/>
  <c r="F110" i="6"/>
  <c r="E34" i="6"/>
  <c r="H53" i="6"/>
  <c r="H48" i="6"/>
  <c r="H35" i="6"/>
  <c r="H12" i="6"/>
  <c r="H9" i="6"/>
  <c r="H30" i="6"/>
  <c r="H16" i="6"/>
  <c r="E167" i="6"/>
  <c r="C34" i="6"/>
  <c r="H110" i="6"/>
  <c r="F60" i="6"/>
  <c r="E8" i="6"/>
  <c r="E222" i="6" s="1"/>
  <c r="F18" i="6"/>
  <c r="H18" i="6"/>
  <c r="H21" i="6"/>
  <c r="F30" i="6"/>
  <c r="F35" i="6"/>
  <c r="F42" i="6"/>
  <c r="F48" i="6"/>
  <c r="F53" i="6"/>
  <c r="H60" i="6"/>
  <c r="H65" i="6"/>
  <c r="H81" i="6"/>
  <c r="F81" i="6"/>
  <c r="H104" i="6"/>
  <c r="H116" i="6"/>
  <c r="D103" i="6"/>
  <c r="H123" i="6"/>
  <c r="F133" i="6"/>
  <c r="H133" i="6"/>
  <c r="H148" i="6"/>
  <c r="F148" i="6"/>
  <c r="F167" i="6"/>
  <c r="F157" i="6"/>
  <c r="H157" i="6"/>
  <c r="H175" i="6"/>
  <c r="H168" i="6"/>
  <c r="H167" i="6"/>
  <c r="D179" i="6"/>
  <c r="H179" i="6" s="1"/>
  <c r="C231" i="6"/>
  <c r="C8" i="6"/>
  <c r="H118" i="6"/>
  <c r="H205" i="6"/>
  <c r="D98" i="5"/>
  <c r="D81" i="5"/>
  <c r="D65" i="5"/>
  <c r="D60" i="5"/>
  <c r="D53" i="5"/>
  <c r="D48" i="5"/>
  <c r="D42" i="5"/>
  <c r="D35" i="5"/>
  <c r="D21" i="5"/>
  <c r="D30" i="5"/>
  <c r="D202" i="5"/>
  <c r="D195" i="5"/>
  <c r="D192" i="5"/>
  <c r="D187" i="5"/>
  <c r="D180" i="5"/>
  <c r="D179" i="5" s="1"/>
  <c r="D175" i="5"/>
  <c r="D168" i="5"/>
  <c r="D167" i="5" s="1"/>
  <c r="D157" i="5"/>
  <c r="D148" i="5"/>
  <c r="D133" i="5"/>
  <c r="D118" i="5"/>
  <c r="D116" i="5" s="1"/>
  <c r="D126" i="5"/>
  <c r="D123" i="5"/>
  <c r="D110" i="5"/>
  <c r="D104" i="5"/>
  <c r="D45" i="5"/>
  <c r="D18" i="5"/>
  <c r="D12" i="5"/>
  <c r="D9" i="5"/>
  <c r="H8" i="6" l="1"/>
  <c r="C222" i="6"/>
  <c r="H103" i="6"/>
  <c r="D222" i="6"/>
  <c r="F223" i="6" s="1"/>
  <c r="D8" i="5"/>
  <c r="D103" i="5"/>
  <c r="F103" i="6"/>
  <c r="F34" i="6"/>
  <c r="F8" i="6"/>
  <c r="H34" i="6"/>
  <c r="D231" i="6"/>
  <c r="F231" i="6" s="1"/>
  <c r="D34" i="5"/>
  <c r="E18" i="5"/>
  <c r="D222" i="5" l="1"/>
  <c r="F222" i="6"/>
  <c r="H225" i="6"/>
  <c r="H222" i="6"/>
  <c r="H231" i="6" s="1"/>
  <c r="H235" i="6" s="1"/>
  <c r="F91" i="5"/>
  <c r="F92" i="5"/>
  <c r="H92" i="5"/>
  <c r="H223" i="5"/>
  <c r="H221" i="5"/>
  <c r="F220" i="5"/>
  <c r="F219" i="5" s="1"/>
  <c r="E219" i="5"/>
  <c r="C219" i="5"/>
  <c r="H218" i="5"/>
  <c r="F218" i="5"/>
  <c r="H217" i="5"/>
  <c r="F217" i="5"/>
  <c r="H216" i="5"/>
  <c r="F216" i="5"/>
  <c r="H215" i="5"/>
  <c r="F215" i="5"/>
  <c r="H214" i="5"/>
  <c r="F214" i="5"/>
  <c r="H213" i="5"/>
  <c r="F213" i="5"/>
  <c r="H212" i="5"/>
  <c r="F212" i="5"/>
  <c r="H211" i="5"/>
  <c r="F211" i="5"/>
  <c r="H210" i="5"/>
  <c r="F210" i="5"/>
  <c r="H209" i="5"/>
  <c r="F209" i="5"/>
  <c r="H208" i="5"/>
  <c r="F208" i="5"/>
  <c r="H207" i="5"/>
  <c r="H206" i="5"/>
  <c r="F205" i="5"/>
  <c r="C205" i="5"/>
  <c r="F204" i="5"/>
  <c r="F202" i="5" s="1"/>
  <c r="C202" i="5"/>
  <c r="H201" i="5"/>
  <c r="F201" i="5"/>
  <c r="H200" i="5"/>
  <c r="F200" i="5"/>
  <c r="H199" i="5"/>
  <c r="F199" i="5"/>
  <c r="H198" i="5"/>
  <c r="F197" i="5"/>
  <c r="H196" i="5"/>
  <c r="F196" i="5"/>
  <c r="F195" i="5" s="1"/>
  <c r="E195" i="5"/>
  <c r="C195" i="5"/>
  <c r="H194" i="5"/>
  <c r="F194" i="5"/>
  <c r="H193" i="5"/>
  <c r="F192" i="5"/>
  <c r="C192" i="5"/>
  <c r="H191" i="5"/>
  <c r="F191" i="5"/>
  <c r="H190" i="5"/>
  <c r="F190" i="5"/>
  <c r="H189" i="5"/>
  <c r="F189" i="5"/>
  <c r="H188" i="5"/>
  <c r="F188" i="5"/>
  <c r="E187" i="5"/>
  <c r="C187" i="5"/>
  <c r="H187" i="5" s="1"/>
  <c r="H186" i="5"/>
  <c r="F186" i="5"/>
  <c r="H185" i="5"/>
  <c r="F185" i="5"/>
  <c r="H184" i="5"/>
  <c r="F184" i="5"/>
  <c r="H183" i="5"/>
  <c r="F183" i="5"/>
  <c r="H182" i="5"/>
  <c r="F182" i="5"/>
  <c r="H181" i="5"/>
  <c r="F181" i="5"/>
  <c r="E180" i="5"/>
  <c r="C180" i="5"/>
  <c r="E179" i="5"/>
  <c r="C179" i="5"/>
  <c r="H178" i="5"/>
  <c r="F178" i="5"/>
  <c r="H177" i="5"/>
  <c r="F177" i="5"/>
  <c r="H176" i="5"/>
  <c r="F176" i="5"/>
  <c r="F175" i="5" s="1"/>
  <c r="E175" i="5"/>
  <c r="C175" i="5"/>
  <c r="F174" i="5"/>
  <c r="H173" i="5"/>
  <c r="F173" i="5"/>
  <c r="F172" i="5"/>
  <c r="F171" i="5"/>
  <c r="F170" i="5"/>
  <c r="F169" i="5"/>
  <c r="E168" i="5"/>
  <c r="C168" i="5"/>
  <c r="H165" i="5"/>
  <c r="F165" i="5"/>
  <c r="H164" i="5"/>
  <c r="F164" i="5"/>
  <c r="H163" i="5"/>
  <c r="F163" i="5"/>
  <c r="H162" i="5"/>
  <c r="F162" i="5"/>
  <c r="H161" i="5"/>
  <c r="F161" i="5"/>
  <c r="H160" i="5"/>
  <c r="F160" i="5"/>
  <c r="H159" i="5"/>
  <c r="F159" i="5"/>
  <c r="H158" i="5"/>
  <c r="F158" i="5"/>
  <c r="E157" i="5"/>
  <c r="C157" i="5"/>
  <c r="H156" i="5"/>
  <c r="F156" i="5"/>
  <c r="H155" i="5"/>
  <c r="F155" i="5"/>
  <c r="H154" i="5"/>
  <c r="F154" i="5"/>
  <c r="H153" i="5"/>
  <c r="F153" i="5"/>
  <c r="H152" i="5"/>
  <c r="F152" i="5"/>
  <c r="F151" i="5"/>
  <c r="H150" i="5"/>
  <c r="F150" i="5"/>
  <c r="H149" i="5"/>
  <c r="F149" i="5"/>
  <c r="E148" i="5"/>
  <c r="C148" i="5"/>
  <c r="H147" i="5"/>
  <c r="F147" i="5"/>
  <c r="H146" i="5"/>
  <c r="F146" i="5"/>
  <c r="H145" i="5"/>
  <c r="F145" i="5"/>
  <c r="H144" i="5"/>
  <c r="F144" i="5"/>
  <c r="H143" i="5"/>
  <c r="F143" i="5"/>
  <c r="F142" i="5"/>
  <c r="F141" i="5"/>
  <c r="H140" i="5"/>
  <c r="F140" i="5"/>
  <c r="H139" i="5"/>
  <c r="F139" i="5"/>
  <c r="H138" i="5"/>
  <c r="F138" i="5"/>
  <c r="H137" i="5"/>
  <c r="F137" i="5"/>
  <c r="H136" i="5"/>
  <c r="F136" i="5"/>
  <c r="H135" i="5"/>
  <c r="F135" i="5"/>
  <c r="H134" i="5"/>
  <c r="F134" i="5"/>
  <c r="E133" i="5"/>
  <c r="C133" i="5"/>
  <c r="H132" i="5"/>
  <c r="H131" i="5"/>
  <c r="F131" i="5"/>
  <c r="H130" i="5"/>
  <c r="F130" i="5"/>
  <c r="H129" i="5"/>
  <c r="F129" i="5"/>
  <c r="H128" i="5"/>
  <c r="F128" i="5"/>
  <c r="H127" i="5"/>
  <c r="F127" i="5"/>
  <c r="E126" i="5"/>
  <c r="C126" i="5"/>
  <c r="H125" i="5"/>
  <c r="H124" i="5"/>
  <c r="F124" i="5"/>
  <c r="F123" i="5" s="1"/>
  <c r="E123" i="5"/>
  <c r="C123" i="5"/>
  <c r="H122" i="5"/>
  <c r="F122" i="5"/>
  <c r="H121" i="5"/>
  <c r="F121" i="5"/>
  <c r="H120" i="5"/>
  <c r="F120" i="5"/>
  <c r="H119" i="5"/>
  <c r="F119" i="5"/>
  <c r="H118" i="5"/>
  <c r="H117" i="5"/>
  <c r="F117" i="5"/>
  <c r="E116" i="5"/>
  <c r="C116" i="5"/>
  <c r="H115" i="5"/>
  <c r="F115" i="5"/>
  <c r="H114" i="5"/>
  <c r="F114" i="5"/>
  <c r="H113" i="5"/>
  <c r="F113" i="5"/>
  <c r="H112" i="5"/>
  <c r="F112" i="5"/>
  <c r="H111" i="5"/>
  <c r="F111" i="5"/>
  <c r="E110" i="5"/>
  <c r="C110" i="5"/>
  <c r="H109" i="5"/>
  <c r="F109" i="5"/>
  <c r="H108" i="5"/>
  <c r="F108" i="5"/>
  <c r="F107" i="5"/>
  <c r="H106" i="5"/>
  <c r="F106" i="5"/>
  <c r="H105" i="5"/>
  <c r="F105" i="5"/>
  <c r="E104" i="5"/>
  <c r="C104" i="5"/>
  <c r="C103" i="5" s="1"/>
  <c r="F102" i="5"/>
  <c r="H101" i="5"/>
  <c r="H100" i="5"/>
  <c r="H99" i="5"/>
  <c r="F99" i="5"/>
  <c r="F98" i="5" s="1"/>
  <c r="H98" i="5"/>
  <c r="G98" i="5"/>
  <c r="E98" i="5"/>
  <c r="C98" i="5"/>
  <c r="F97" i="5"/>
  <c r="F96" i="5"/>
  <c r="H95" i="5"/>
  <c r="F95" i="5"/>
  <c r="F94" i="5"/>
  <c r="F93" i="5"/>
  <c r="F90" i="5"/>
  <c r="H89" i="5"/>
  <c r="F89" i="5"/>
  <c r="H88" i="5"/>
  <c r="F88" i="5"/>
  <c r="H87" i="5"/>
  <c r="F87" i="5"/>
  <c r="F86" i="5"/>
  <c r="H85" i="5"/>
  <c r="F85" i="5"/>
  <c r="F84" i="5"/>
  <c r="H83" i="5"/>
  <c r="F83" i="5"/>
  <c r="H82" i="5"/>
  <c r="F82" i="5"/>
  <c r="E81" i="5"/>
  <c r="C81" i="5"/>
  <c r="H80" i="5"/>
  <c r="F80" i="5"/>
  <c r="F78" i="5"/>
  <c r="F77" i="5"/>
  <c r="F76" i="5"/>
  <c r="F75" i="5"/>
  <c r="H74" i="5"/>
  <c r="F74" i="5"/>
  <c r="F73" i="5"/>
  <c r="F72" i="5"/>
  <c r="F71" i="5"/>
  <c r="F70" i="5"/>
  <c r="F69" i="5"/>
  <c r="F68" i="5"/>
  <c r="F67" i="5"/>
  <c r="H66" i="5"/>
  <c r="F66" i="5"/>
  <c r="E65" i="5"/>
  <c r="C65" i="5"/>
  <c r="H64" i="5"/>
  <c r="F64" i="5"/>
  <c r="H63" i="5"/>
  <c r="F63" i="5"/>
  <c r="H62" i="5"/>
  <c r="F62" i="5"/>
  <c r="H61" i="5"/>
  <c r="F61" i="5"/>
  <c r="C60" i="5"/>
  <c r="H59" i="5"/>
  <c r="F59" i="5"/>
  <c r="H58" i="5"/>
  <c r="F58" i="5"/>
  <c r="H57" i="5"/>
  <c r="F57" i="5"/>
  <c r="H56" i="5"/>
  <c r="F56" i="5"/>
  <c r="H55" i="5"/>
  <c r="F55" i="5"/>
  <c r="H54" i="5"/>
  <c r="F54" i="5"/>
  <c r="E53" i="5"/>
  <c r="C53" i="5"/>
  <c r="H52" i="5"/>
  <c r="F52" i="5"/>
  <c r="H51" i="5"/>
  <c r="H50" i="5"/>
  <c r="F50" i="5"/>
  <c r="H49" i="5"/>
  <c r="F49" i="5"/>
  <c r="E48" i="5"/>
  <c r="C48" i="5"/>
  <c r="H47" i="5"/>
  <c r="H46" i="5"/>
  <c r="F46" i="5"/>
  <c r="F45" i="5" s="1"/>
  <c r="E45" i="5"/>
  <c r="C45" i="5"/>
  <c r="H44" i="5"/>
  <c r="F44" i="5"/>
  <c r="H43" i="5"/>
  <c r="F43" i="5"/>
  <c r="E42" i="5"/>
  <c r="C42" i="5"/>
  <c r="H41" i="5"/>
  <c r="F41" i="5"/>
  <c r="H40" i="5"/>
  <c r="F40" i="5"/>
  <c r="H39" i="5"/>
  <c r="F39" i="5"/>
  <c r="H38" i="5"/>
  <c r="F38" i="5"/>
  <c r="H37" i="5"/>
  <c r="F37" i="5"/>
  <c r="H36" i="5"/>
  <c r="F36" i="5"/>
  <c r="E35" i="5"/>
  <c r="C35" i="5"/>
  <c r="C34" i="5" s="1"/>
  <c r="H33" i="5"/>
  <c r="F33" i="5"/>
  <c r="H32" i="5"/>
  <c r="F32" i="5"/>
  <c r="H31" i="5"/>
  <c r="F31" i="5"/>
  <c r="E30" i="5"/>
  <c r="C30" i="5"/>
  <c r="C28" i="5"/>
  <c r="H27" i="5"/>
  <c r="F27" i="5"/>
  <c r="H26" i="5"/>
  <c r="F26" i="5"/>
  <c r="F25" i="5"/>
  <c r="H24" i="5"/>
  <c r="F24" i="5"/>
  <c r="H23" i="5"/>
  <c r="F23" i="5"/>
  <c r="H22" i="5"/>
  <c r="F22" i="5"/>
  <c r="E21" i="5"/>
  <c r="C21" i="5"/>
  <c r="H20" i="5"/>
  <c r="F20" i="5"/>
  <c r="G20" i="5" s="1"/>
  <c r="H19" i="5"/>
  <c r="F19" i="5"/>
  <c r="C18" i="5"/>
  <c r="H17" i="5"/>
  <c r="F16" i="5"/>
  <c r="C16" i="5"/>
  <c r="H15" i="5"/>
  <c r="H14" i="5"/>
  <c r="F14" i="5"/>
  <c r="H13" i="5"/>
  <c r="F13" i="5"/>
  <c r="G13" i="5" s="1"/>
  <c r="E12" i="5"/>
  <c r="C12" i="5"/>
  <c r="H11" i="5"/>
  <c r="H10" i="5"/>
  <c r="F10" i="5"/>
  <c r="F9" i="5" s="1"/>
  <c r="E9" i="5"/>
  <c r="C9" i="5"/>
  <c r="F60" i="5" l="1"/>
  <c r="F133" i="5"/>
  <c r="F21" i="5"/>
  <c r="E103" i="5"/>
  <c r="F18" i="5"/>
  <c r="H175" i="5"/>
  <c r="H103" i="5"/>
  <c r="H60" i="5"/>
  <c r="H180" i="5"/>
  <c r="H16" i="5"/>
  <c r="H18" i="5"/>
  <c r="F30" i="5"/>
  <c r="F126" i="5"/>
  <c r="E167" i="5"/>
  <c r="F187" i="5"/>
  <c r="H192" i="5"/>
  <c r="F28" i="5"/>
  <c r="F110" i="5"/>
  <c r="F168" i="5"/>
  <c r="F180" i="5"/>
  <c r="F179" i="5" s="1"/>
  <c r="H205" i="5"/>
  <c r="F53" i="5"/>
  <c r="F42" i="5"/>
  <c r="F35" i="5"/>
  <c r="F167" i="5"/>
  <c r="F157" i="5"/>
  <c r="F148" i="5"/>
  <c r="F104" i="5"/>
  <c r="E34" i="5"/>
  <c r="E8" i="5"/>
  <c r="H21" i="5"/>
  <c r="H12" i="5"/>
  <c r="H9" i="5"/>
  <c r="H45" i="5"/>
  <c r="H42" i="5"/>
  <c r="H30" i="5"/>
  <c r="H53" i="5"/>
  <c r="H48" i="5"/>
  <c r="F48" i="5"/>
  <c r="F65" i="5"/>
  <c r="H65" i="5"/>
  <c r="H34" i="5"/>
  <c r="F81" i="5"/>
  <c r="H81" i="5"/>
  <c r="H104" i="5"/>
  <c r="H116" i="5"/>
  <c r="H110" i="5"/>
  <c r="H126" i="5"/>
  <c r="H123" i="5"/>
  <c r="H133" i="5"/>
  <c r="H148" i="5"/>
  <c r="H157" i="5"/>
  <c r="H168" i="5"/>
  <c r="H179" i="5"/>
  <c r="H195" i="5"/>
  <c r="C231" i="5"/>
  <c r="C8" i="5"/>
  <c r="F12" i="5"/>
  <c r="H35" i="5"/>
  <c r="F118" i="5"/>
  <c r="F116" i="5" s="1"/>
  <c r="C167" i="5"/>
  <c r="H167" i="5" s="1"/>
  <c r="D102" i="4"/>
  <c r="D35" i="4"/>
  <c r="D80" i="4"/>
  <c r="D146" i="4"/>
  <c r="D155" i="4"/>
  <c r="F8" i="5" l="1"/>
  <c r="H8" i="5"/>
  <c r="C222" i="5"/>
  <c r="F231" i="5"/>
  <c r="F103" i="5"/>
  <c r="F34" i="5"/>
  <c r="E222" i="5"/>
  <c r="H225" i="5"/>
  <c r="H222" i="5"/>
  <c r="D53" i="4"/>
  <c r="D48" i="4"/>
  <c r="D45" i="4"/>
  <c r="D42" i="4"/>
  <c r="D60" i="4"/>
  <c r="D65" i="4"/>
  <c r="D108" i="4"/>
  <c r="D121" i="4"/>
  <c r="D124" i="4"/>
  <c r="D131" i="4"/>
  <c r="D166" i="4"/>
  <c r="D30" i="4"/>
  <c r="D21" i="4"/>
  <c r="D18" i="4"/>
  <c r="D9" i="4"/>
  <c r="D12" i="4"/>
  <c r="D116" i="4"/>
  <c r="D114" i="4" s="1"/>
  <c r="D101" i="4" l="1"/>
  <c r="F222" i="5"/>
  <c r="H231" i="5"/>
  <c r="H235" i="5" s="1"/>
  <c r="F183" i="1"/>
  <c r="F184" i="1"/>
  <c r="F185" i="1"/>
  <c r="F182" i="1"/>
  <c r="F171" i="1"/>
  <c r="F172" i="1"/>
  <c r="F170" i="1"/>
  <c r="F164" i="1"/>
  <c r="F165" i="1"/>
  <c r="F166" i="1"/>
  <c r="F167" i="1"/>
  <c r="F168" i="1"/>
  <c r="F163" i="1"/>
  <c r="F153" i="1"/>
  <c r="F154" i="1"/>
  <c r="F155" i="1"/>
  <c r="F156" i="1"/>
  <c r="F157" i="1"/>
  <c r="F158" i="1"/>
  <c r="F159" i="1"/>
  <c r="F160" i="1"/>
  <c r="F152" i="1"/>
  <c r="F144" i="1"/>
  <c r="F145" i="1"/>
  <c r="F146" i="1"/>
  <c r="F147" i="1"/>
  <c r="F148" i="1"/>
  <c r="F149" i="1"/>
  <c r="F150" i="1"/>
  <c r="F143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28" i="1"/>
  <c r="F121" i="1"/>
  <c r="F122" i="1"/>
  <c r="F123" i="1"/>
  <c r="F124" i="1"/>
  <c r="F125" i="1"/>
  <c r="F126" i="1"/>
  <c r="F106" i="1"/>
  <c r="F107" i="1"/>
  <c r="F108" i="1"/>
  <c r="F109" i="1"/>
  <c r="F105" i="1"/>
  <c r="F101" i="1"/>
  <c r="F102" i="1"/>
  <c r="F103" i="1"/>
  <c r="F100" i="1"/>
  <c r="F94" i="1"/>
  <c r="F95" i="1"/>
  <c r="F96" i="1"/>
  <c r="F97" i="1"/>
  <c r="F80" i="1"/>
  <c r="F81" i="1"/>
  <c r="F82" i="1"/>
  <c r="F83" i="1"/>
  <c r="F84" i="1"/>
  <c r="F86" i="1"/>
  <c r="F87" i="1"/>
  <c r="F88" i="1"/>
  <c r="F89" i="1"/>
  <c r="F90" i="1"/>
  <c r="F91" i="1"/>
  <c r="F92" i="1"/>
  <c r="F79" i="1"/>
  <c r="F67" i="1"/>
  <c r="F68" i="1"/>
  <c r="F69" i="1"/>
  <c r="F70" i="1"/>
  <c r="F71" i="1"/>
  <c r="F72" i="1"/>
  <c r="F73" i="1"/>
  <c r="F74" i="1"/>
  <c r="F76" i="1"/>
  <c r="F77" i="1"/>
  <c r="F66" i="1"/>
  <c r="F62" i="1"/>
  <c r="F63" i="1"/>
  <c r="F64" i="1"/>
  <c r="F61" i="1"/>
  <c r="F55" i="1"/>
  <c r="F56" i="1"/>
  <c r="F57" i="1"/>
  <c r="F58" i="1"/>
  <c r="F59" i="1"/>
  <c r="F54" i="1"/>
  <c r="F50" i="1"/>
  <c r="F51" i="1"/>
  <c r="F52" i="1"/>
  <c r="F46" i="1"/>
  <c r="F44" i="1"/>
  <c r="F43" i="1"/>
  <c r="F36" i="1"/>
  <c r="F32" i="1"/>
  <c r="F31" i="1"/>
  <c r="F37" i="1"/>
  <c r="F38" i="1"/>
  <c r="F39" i="1"/>
  <c r="F40" i="1"/>
  <c r="F41" i="1"/>
  <c r="F33" i="1"/>
  <c r="F23" i="1"/>
  <c r="F24" i="1"/>
  <c r="F25" i="1"/>
  <c r="F26" i="1"/>
  <c r="F27" i="1"/>
  <c r="F20" i="1"/>
  <c r="F17" i="1"/>
  <c r="F14" i="1"/>
  <c r="F10" i="1"/>
  <c r="F100" i="2"/>
  <c r="F214" i="2"/>
  <c r="F213" i="2" s="1"/>
  <c r="F191" i="2"/>
  <c r="F192" i="2"/>
  <c r="F193" i="2"/>
  <c r="F194" i="2"/>
  <c r="F195" i="2"/>
  <c r="F190" i="2"/>
  <c r="F189" i="2" s="1"/>
  <c r="F182" i="2"/>
  <c r="F181" i="2" s="1"/>
  <c r="F183" i="2"/>
  <c r="F184" i="2"/>
  <c r="F185" i="2"/>
  <c r="F175" i="2"/>
  <c r="F174" i="2" s="1"/>
  <c r="F170" i="2"/>
  <c r="F169" i="2" s="1"/>
  <c r="F165" i="2"/>
  <c r="F166" i="2"/>
  <c r="F167" i="2"/>
  <c r="F168" i="2"/>
  <c r="F153" i="2"/>
  <c r="F156" i="2"/>
  <c r="F157" i="2"/>
  <c r="F159" i="2"/>
  <c r="F160" i="2"/>
  <c r="F152" i="2"/>
  <c r="F151" i="2" s="1"/>
  <c r="F147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28" i="2"/>
  <c r="F127" i="2" s="1"/>
  <c r="F125" i="2"/>
  <c r="F122" i="2"/>
  <c r="F123" i="2"/>
  <c r="F124" i="2"/>
  <c r="F121" i="2"/>
  <c r="F120" i="2" s="1"/>
  <c r="F118" i="2"/>
  <c r="F117" i="2" s="1"/>
  <c r="F113" i="2"/>
  <c r="F114" i="2"/>
  <c r="F115" i="2"/>
  <c r="F116" i="2"/>
  <c r="F111" i="2"/>
  <c r="F106" i="2"/>
  <c r="F107" i="2"/>
  <c r="F108" i="2"/>
  <c r="F109" i="2"/>
  <c r="F105" i="2"/>
  <c r="F104" i="2" s="1"/>
  <c r="F103" i="2"/>
  <c r="F101" i="2"/>
  <c r="F99" i="2" s="1"/>
  <c r="F102" i="2"/>
  <c r="F95" i="2"/>
  <c r="F96" i="2"/>
  <c r="F97" i="2"/>
  <c r="F94" i="2"/>
  <c r="F93" i="2" s="1"/>
  <c r="F76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79" i="2"/>
  <c r="F78" i="2" s="1"/>
  <c r="F68" i="2"/>
  <c r="F69" i="2"/>
  <c r="F70" i="2"/>
  <c r="F71" i="2"/>
  <c r="F72" i="2"/>
  <c r="F73" i="2"/>
  <c r="F74" i="2"/>
  <c r="F75" i="2"/>
  <c r="F67" i="2"/>
  <c r="F63" i="2"/>
  <c r="F55" i="2"/>
  <c r="F56" i="2"/>
  <c r="F57" i="2"/>
  <c r="F58" i="2"/>
  <c r="F54" i="2"/>
  <c r="F50" i="2"/>
  <c r="F51" i="2"/>
  <c r="F52" i="2"/>
  <c r="F49" i="2"/>
  <c r="F48" i="2" s="1"/>
  <c r="F46" i="2"/>
  <c r="F45" i="2" s="1"/>
  <c r="F44" i="2"/>
  <c r="F43" i="2"/>
  <c r="F42" i="2" s="1"/>
  <c r="F37" i="2"/>
  <c r="F38" i="2"/>
  <c r="F39" i="2"/>
  <c r="F40" i="2"/>
  <c r="F41" i="2"/>
  <c r="F36" i="2"/>
  <c r="F35" i="2" s="1"/>
  <c r="F32" i="2"/>
  <c r="F33" i="2"/>
  <c r="F31" i="2"/>
  <c r="F30" i="2" s="1"/>
  <c r="F24" i="2"/>
  <c r="F23" i="2"/>
  <c r="F25" i="2"/>
  <c r="F26" i="2"/>
  <c r="F27" i="2"/>
  <c r="F22" i="2"/>
  <c r="F21" i="2" s="1"/>
  <c r="F14" i="2"/>
  <c r="F15" i="2"/>
  <c r="F13" i="2"/>
  <c r="F12" i="2" s="1"/>
  <c r="F10" i="2"/>
  <c r="F10" i="4"/>
  <c r="F9" i="4" s="1"/>
  <c r="C9" i="4" l="1"/>
  <c r="F218" i="4" l="1"/>
  <c r="F217" i="4" s="1"/>
  <c r="F195" i="4"/>
  <c r="F196" i="4"/>
  <c r="F197" i="4"/>
  <c r="F198" i="4"/>
  <c r="F199" i="4"/>
  <c r="F194" i="4"/>
  <c r="F193" i="4" s="1"/>
  <c r="F187" i="4"/>
  <c r="F188" i="4"/>
  <c r="F189" i="4"/>
  <c r="F186" i="4"/>
  <c r="F185" i="4" s="1"/>
  <c r="F180" i="4"/>
  <c r="F181" i="4"/>
  <c r="F182" i="4"/>
  <c r="F183" i="4"/>
  <c r="F184" i="4"/>
  <c r="F179" i="4"/>
  <c r="F178" i="4" s="1"/>
  <c r="F177" i="4" s="1"/>
  <c r="F175" i="4"/>
  <c r="F176" i="4"/>
  <c r="F174" i="4"/>
  <c r="F173" i="4" s="1"/>
  <c r="F168" i="4"/>
  <c r="F169" i="4"/>
  <c r="F170" i="4"/>
  <c r="F171" i="4"/>
  <c r="F172" i="4"/>
  <c r="F167" i="4"/>
  <c r="F157" i="4"/>
  <c r="F158" i="4"/>
  <c r="F159" i="4"/>
  <c r="F160" i="4"/>
  <c r="F161" i="4"/>
  <c r="F162" i="4"/>
  <c r="F163" i="4"/>
  <c r="F156" i="4"/>
  <c r="F153" i="4"/>
  <c r="F148" i="4"/>
  <c r="F149" i="4"/>
  <c r="F150" i="4"/>
  <c r="F151" i="4"/>
  <c r="F152" i="4"/>
  <c r="F154" i="4"/>
  <c r="F147" i="4"/>
  <c r="F146" i="4" s="1"/>
  <c r="F140" i="4"/>
  <c r="F133" i="4"/>
  <c r="F134" i="4"/>
  <c r="F135" i="4"/>
  <c r="F136" i="4"/>
  <c r="F137" i="4"/>
  <c r="F138" i="4"/>
  <c r="F139" i="4"/>
  <c r="F141" i="4"/>
  <c r="F142" i="4"/>
  <c r="F143" i="4"/>
  <c r="F144" i="4"/>
  <c r="F145" i="4"/>
  <c r="F132" i="4"/>
  <c r="F131" i="4" s="1"/>
  <c r="F127" i="4"/>
  <c r="F126" i="4"/>
  <c r="F128" i="4"/>
  <c r="F129" i="4"/>
  <c r="F125" i="4"/>
  <c r="F124" i="4" s="1"/>
  <c r="F122" i="4"/>
  <c r="F121" i="4" s="1"/>
  <c r="F118" i="4"/>
  <c r="F116" i="4"/>
  <c r="F117" i="4"/>
  <c r="F119" i="4"/>
  <c r="F120" i="4"/>
  <c r="F115" i="4"/>
  <c r="F111" i="4"/>
  <c r="F110" i="4"/>
  <c r="F112" i="4"/>
  <c r="F113" i="4"/>
  <c r="F109" i="4"/>
  <c r="F108" i="4" s="1"/>
  <c r="F106" i="4"/>
  <c r="F105" i="4"/>
  <c r="F104" i="4"/>
  <c r="F107" i="4"/>
  <c r="F103" i="4"/>
  <c r="F102" i="4" s="1"/>
  <c r="F97" i="4"/>
  <c r="F93" i="4"/>
  <c r="F91" i="4"/>
  <c r="F90" i="4"/>
  <c r="F89" i="4"/>
  <c r="F87" i="4"/>
  <c r="F86" i="4"/>
  <c r="F85" i="4"/>
  <c r="F84" i="4"/>
  <c r="F82" i="4"/>
  <c r="F83" i="4"/>
  <c r="F88" i="4"/>
  <c r="F92" i="4"/>
  <c r="F94" i="4"/>
  <c r="F95" i="4"/>
  <c r="F81" i="4"/>
  <c r="F73" i="4"/>
  <c r="F72" i="4"/>
  <c r="F71" i="4"/>
  <c r="F70" i="4"/>
  <c r="F69" i="4"/>
  <c r="F68" i="4"/>
  <c r="F67" i="4"/>
  <c r="F74" i="4"/>
  <c r="F75" i="4"/>
  <c r="F76" i="4"/>
  <c r="F77" i="4"/>
  <c r="F78" i="4"/>
  <c r="F79" i="4"/>
  <c r="F66" i="4"/>
  <c r="F65" i="4" s="1"/>
  <c r="F63" i="4"/>
  <c r="F62" i="4"/>
  <c r="F64" i="4"/>
  <c r="F61" i="4"/>
  <c r="F60" i="4" s="1"/>
  <c r="F56" i="4"/>
  <c r="F58" i="4"/>
  <c r="F55" i="4"/>
  <c r="F57" i="4"/>
  <c r="F59" i="4"/>
  <c r="F54" i="4"/>
  <c r="F53" i="4" s="1"/>
  <c r="F50" i="4"/>
  <c r="F52" i="4"/>
  <c r="F49" i="4"/>
  <c r="F46" i="4"/>
  <c r="F45" i="4" s="1"/>
  <c r="F44" i="4"/>
  <c r="F43" i="4"/>
  <c r="F42" i="4" s="1"/>
  <c r="F37" i="4"/>
  <c r="F38" i="4"/>
  <c r="F39" i="4"/>
  <c r="F40" i="4"/>
  <c r="F41" i="4"/>
  <c r="F36" i="4"/>
  <c r="F32" i="4"/>
  <c r="F33" i="4"/>
  <c r="F31" i="4"/>
  <c r="F30" i="4" s="1"/>
  <c r="F24" i="4"/>
  <c r="F23" i="4"/>
  <c r="F25" i="4"/>
  <c r="F26" i="4"/>
  <c r="F27" i="4"/>
  <c r="F22" i="4"/>
  <c r="F20" i="4"/>
  <c r="G20" i="4" s="1"/>
  <c r="F19" i="4"/>
  <c r="F18" i="4" s="1"/>
  <c r="F14" i="4"/>
  <c r="F13" i="4"/>
  <c r="F202" i="4"/>
  <c r="F200" i="4" s="1"/>
  <c r="E217" i="4"/>
  <c r="E193" i="4"/>
  <c r="E185" i="4"/>
  <c r="E178" i="4"/>
  <c r="E173" i="4"/>
  <c r="E166" i="4"/>
  <c r="E155" i="4"/>
  <c r="E146" i="4"/>
  <c r="E131" i="4"/>
  <c r="E124" i="4"/>
  <c r="E121" i="4"/>
  <c r="E114" i="4"/>
  <c r="E108" i="4"/>
  <c r="E102" i="4"/>
  <c r="E96" i="4"/>
  <c r="E80" i="4"/>
  <c r="E65" i="4"/>
  <c r="E53" i="4"/>
  <c r="E48" i="4"/>
  <c r="E45" i="4"/>
  <c r="E42" i="4"/>
  <c r="E35" i="4"/>
  <c r="E30" i="4"/>
  <c r="E21" i="4"/>
  <c r="C21" i="4"/>
  <c r="E12" i="4"/>
  <c r="E9" i="4"/>
  <c r="F114" i="4" l="1"/>
  <c r="F155" i="4"/>
  <c r="F166" i="4"/>
  <c r="F165" i="4" s="1"/>
  <c r="E8" i="4"/>
  <c r="F21" i="4"/>
  <c r="F12" i="4"/>
  <c r="F101" i="4"/>
  <c r="F80" i="4"/>
  <c r="F48" i="4"/>
  <c r="F35" i="4"/>
  <c r="F8" i="4"/>
  <c r="G13" i="4"/>
  <c r="E177" i="4"/>
  <c r="E165" i="4"/>
  <c r="E101" i="4"/>
  <c r="E34" i="4"/>
  <c r="D193" i="4"/>
  <c r="C217" i="4"/>
  <c r="C203" i="4"/>
  <c r="C200" i="4"/>
  <c r="C193" i="4"/>
  <c r="C190" i="4"/>
  <c r="C185" i="4"/>
  <c r="C178" i="4"/>
  <c r="C177" i="4"/>
  <c r="C173" i="4"/>
  <c r="C166" i="4"/>
  <c r="C165" i="4" s="1"/>
  <c r="C155" i="4"/>
  <c r="C146" i="4"/>
  <c r="C131" i="4"/>
  <c r="C124" i="4"/>
  <c r="C121" i="4"/>
  <c r="C114" i="4"/>
  <c r="C108" i="4"/>
  <c r="C102" i="4"/>
  <c r="C101" i="4" s="1"/>
  <c r="C96" i="4"/>
  <c r="C80" i="4"/>
  <c r="C65" i="4"/>
  <c r="C53" i="4"/>
  <c r="C48" i="4"/>
  <c r="C45" i="4"/>
  <c r="C42" i="4"/>
  <c r="C35" i="4"/>
  <c r="C30" i="4"/>
  <c r="C28" i="4"/>
  <c r="C18" i="4"/>
  <c r="C16" i="4"/>
  <c r="C12" i="4"/>
  <c r="H221" i="4"/>
  <c r="H219" i="4"/>
  <c r="D217" i="4"/>
  <c r="H216" i="4"/>
  <c r="F216" i="4"/>
  <c r="F203" i="4" s="1"/>
  <c r="H215" i="4"/>
  <c r="F215" i="4"/>
  <c r="H214" i="4"/>
  <c r="F214" i="4"/>
  <c r="H213" i="4"/>
  <c r="F213" i="4"/>
  <c r="H212" i="4"/>
  <c r="F212" i="4"/>
  <c r="H211" i="4"/>
  <c r="F211" i="4"/>
  <c r="H210" i="4"/>
  <c r="F210" i="4"/>
  <c r="H209" i="4"/>
  <c r="F209" i="4"/>
  <c r="H208" i="4"/>
  <c r="F208" i="4"/>
  <c r="H207" i="4"/>
  <c r="F207" i="4"/>
  <c r="H206" i="4"/>
  <c r="F206" i="4"/>
  <c r="H205" i="4"/>
  <c r="H204" i="4"/>
  <c r="D203" i="4"/>
  <c r="H203" i="4" s="1"/>
  <c r="D200" i="4"/>
  <c r="H199" i="4"/>
  <c r="H198" i="4"/>
  <c r="H197" i="4"/>
  <c r="H196" i="4"/>
  <c r="H194" i="4"/>
  <c r="H192" i="4"/>
  <c r="F192" i="4"/>
  <c r="F190" i="4" s="1"/>
  <c r="H191" i="4"/>
  <c r="D190" i="4"/>
  <c r="H190" i="4" s="1"/>
  <c r="H189" i="4"/>
  <c r="H188" i="4"/>
  <c r="H187" i="4"/>
  <c r="H186" i="4"/>
  <c r="D185" i="4"/>
  <c r="H185" i="4" s="1"/>
  <c r="H184" i="4"/>
  <c r="H183" i="4"/>
  <c r="H182" i="4"/>
  <c r="H181" i="4"/>
  <c r="H180" i="4"/>
  <c r="H179" i="4"/>
  <c r="D178" i="4"/>
  <c r="D177" i="4" s="1"/>
  <c r="H176" i="4"/>
  <c r="H175" i="4"/>
  <c r="H174" i="4"/>
  <c r="D173" i="4"/>
  <c r="D165" i="4" s="1"/>
  <c r="H171" i="4"/>
  <c r="H163" i="4"/>
  <c r="H162" i="4"/>
  <c r="H161" i="4"/>
  <c r="H160" i="4"/>
  <c r="H159" i="4"/>
  <c r="H158" i="4"/>
  <c r="H157" i="4"/>
  <c r="H156" i="4"/>
  <c r="H154" i="4"/>
  <c r="H153" i="4"/>
  <c r="H152" i="4"/>
  <c r="H151" i="4"/>
  <c r="H150" i="4"/>
  <c r="H148" i="4"/>
  <c r="H147" i="4"/>
  <c r="H145" i="4"/>
  <c r="H144" i="4"/>
  <c r="H143" i="4"/>
  <c r="H142" i="4"/>
  <c r="H141" i="4"/>
  <c r="H138" i="4"/>
  <c r="H137" i="4"/>
  <c r="H136" i="4"/>
  <c r="H135" i="4"/>
  <c r="H134" i="4"/>
  <c r="H133" i="4"/>
  <c r="H132" i="4"/>
  <c r="H130" i="4"/>
  <c r="H129" i="4"/>
  <c r="H128" i="4"/>
  <c r="H127" i="4"/>
  <c r="H126" i="4"/>
  <c r="H125" i="4"/>
  <c r="H123" i="4"/>
  <c r="H122" i="4"/>
  <c r="H120" i="4"/>
  <c r="H119" i="4"/>
  <c r="H118" i="4"/>
  <c r="H117" i="4"/>
  <c r="H115" i="4"/>
  <c r="H113" i="4"/>
  <c r="H112" i="4"/>
  <c r="H111" i="4"/>
  <c r="H110" i="4"/>
  <c r="H109" i="4"/>
  <c r="H107" i="4"/>
  <c r="H106" i="4"/>
  <c r="H104" i="4"/>
  <c r="H103" i="4"/>
  <c r="F100" i="4"/>
  <c r="F96" i="4" s="1"/>
  <c r="H99" i="4"/>
  <c r="H98" i="4"/>
  <c r="H97" i="4"/>
  <c r="H96" i="4" s="1"/>
  <c r="G96" i="4"/>
  <c r="D96" i="4"/>
  <c r="D34" i="4" s="1"/>
  <c r="H93" i="4"/>
  <c r="H90" i="4"/>
  <c r="H88" i="4"/>
  <c r="H87" i="4"/>
  <c r="H86" i="4"/>
  <c r="H84" i="4"/>
  <c r="H82" i="4"/>
  <c r="H81" i="4"/>
  <c r="H79" i="4"/>
  <c r="H74" i="4"/>
  <c r="H66" i="4"/>
  <c r="H64" i="4"/>
  <c r="H63" i="4"/>
  <c r="H62" i="4"/>
  <c r="H59" i="4"/>
  <c r="H58" i="4"/>
  <c r="H57" i="4"/>
  <c r="H56" i="4"/>
  <c r="H55" i="4"/>
  <c r="H54" i="4"/>
  <c r="H52" i="4"/>
  <c r="H51" i="4"/>
  <c r="H50" i="4"/>
  <c r="H49" i="4"/>
  <c r="H47" i="4"/>
  <c r="H46" i="4"/>
  <c r="H44" i="4"/>
  <c r="H43" i="4"/>
  <c r="H41" i="4"/>
  <c r="H40" i="4"/>
  <c r="H39" i="4"/>
  <c r="H38" i="4"/>
  <c r="H37" i="4"/>
  <c r="H36" i="4"/>
  <c r="H33" i="4"/>
  <c r="H32" i="4"/>
  <c r="H31" i="4"/>
  <c r="D28" i="4"/>
  <c r="H27" i="4"/>
  <c r="H26" i="4"/>
  <c r="H24" i="4"/>
  <c r="H23" i="4"/>
  <c r="H22" i="4"/>
  <c r="H20" i="4"/>
  <c r="H19" i="4"/>
  <c r="H18" i="4"/>
  <c r="H17" i="4"/>
  <c r="F16" i="4"/>
  <c r="D16" i="4"/>
  <c r="H15" i="4"/>
  <c r="H14" i="4"/>
  <c r="H13" i="4"/>
  <c r="H11" i="4"/>
  <c r="H10" i="4"/>
  <c r="H9" i="4"/>
  <c r="H16" i="4" l="1"/>
  <c r="D8" i="4"/>
  <c r="C8" i="4"/>
  <c r="F34" i="4"/>
  <c r="E220" i="4"/>
  <c r="F220" i="4"/>
  <c r="H177" i="4"/>
  <c r="H146" i="4"/>
  <c r="H65" i="4"/>
  <c r="H45" i="4"/>
  <c r="H42" i="4"/>
  <c r="H35" i="4"/>
  <c r="H12" i="4"/>
  <c r="H21" i="4"/>
  <c r="H53" i="4"/>
  <c r="H173" i="4"/>
  <c r="H155" i="4"/>
  <c r="F28" i="4"/>
  <c r="H30" i="4"/>
  <c r="H48" i="4"/>
  <c r="H102" i="4"/>
  <c r="H121" i="4"/>
  <c r="H124" i="4"/>
  <c r="H131" i="4"/>
  <c r="H166" i="4"/>
  <c r="H80" i="4"/>
  <c r="H108" i="4"/>
  <c r="H116" i="4"/>
  <c r="H165" i="4"/>
  <c r="H178" i="4"/>
  <c r="H193" i="4"/>
  <c r="D164" i="2"/>
  <c r="F164" i="2" s="1"/>
  <c r="F162" i="2" s="1"/>
  <c r="D143" i="2"/>
  <c r="F143" i="2" s="1"/>
  <c r="D112" i="2"/>
  <c r="F112" i="2" s="1"/>
  <c r="F110" i="2" s="1"/>
  <c r="H8" i="4" l="1"/>
  <c r="H114" i="4"/>
  <c r="H101" i="4"/>
  <c r="H217" i="2"/>
  <c r="H215" i="2"/>
  <c r="E213" i="2"/>
  <c r="D213" i="2"/>
  <c r="H212" i="2"/>
  <c r="F212" i="2"/>
  <c r="H211" i="2"/>
  <c r="F211" i="2"/>
  <c r="H210" i="2"/>
  <c r="F210" i="2"/>
  <c r="H209" i="2"/>
  <c r="F209" i="2"/>
  <c r="H208" i="2"/>
  <c r="F208" i="2"/>
  <c r="H207" i="2"/>
  <c r="F207" i="2"/>
  <c r="H206" i="2"/>
  <c r="F206" i="2"/>
  <c r="H205" i="2"/>
  <c r="F205" i="2"/>
  <c r="H204" i="2"/>
  <c r="F204" i="2"/>
  <c r="H203" i="2"/>
  <c r="F203" i="2"/>
  <c r="H202" i="2"/>
  <c r="F202" i="2"/>
  <c r="H201" i="2"/>
  <c r="H200" i="2"/>
  <c r="F199" i="2"/>
  <c r="D199" i="2"/>
  <c r="H199" i="2" s="1"/>
  <c r="F198" i="2"/>
  <c r="F197" i="2"/>
  <c r="E196" i="2"/>
  <c r="D196" i="2"/>
  <c r="F196" i="2" s="1"/>
  <c r="H195" i="2"/>
  <c r="H194" i="2"/>
  <c r="H193" i="2"/>
  <c r="H192" i="2"/>
  <c r="H190" i="2"/>
  <c r="E189" i="2"/>
  <c r="D189" i="2"/>
  <c r="H188" i="2"/>
  <c r="F188" i="2"/>
  <c r="H187" i="2"/>
  <c r="F186" i="2"/>
  <c r="D186" i="2"/>
  <c r="H186" i="2" s="1"/>
  <c r="H185" i="2"/>
  <c r="H184" i="2"/>
  <c r="H183" i="2"/>
  <c r="H182" i="2"/>
  <c r="E181" i="2"/>
  <c r="D181" i="2"/>
  <c r="H180" i="2"/>
  <c r="F180" i="2"/>
  <c r="H179" i="2"/>
  <c r="F179" i="2"/>
  <c r="H178" i="2"/>
  <c r="F178" i="2"/>
  <c r="H177" i="2"/>
  <c r="F177" i="2"/>
  <c r="H176" i="2"/>
  <c r="F176" i="2"/>
  <c r="H175" i="2"/>
  <c r="E174" i="2"/>
  <c r="D174" i="2"/>
  <c r="C174" i="2"/>
  <c r="C173" i="2" s="1"/>
  <c r="D173" i="2"/>
  <c r="H172" i="2"/>
  <c r="F172" i="2"/>
  <c r="H171" i="2"/>
  <c r="F171" i="2"/>
  <c r="H170" i="2"/>
  <c r="E169" i="2"/>
  <c r="D169" i="2"/>
  <c r="C169" i="2"/>
  <c r="C161" i="2" s="1"/>
  <c r="H167" i="2"/>
  <c r="E162" i="2"/>
  <c r="D162" i="2"/>
  <c r="C162" i="2"/>
  <c r="D161" i="2"/>
  <c r="H159" i="2"/>
  <c r="H158" i="2"/>
  <c r="H157" i="2"/>
  <c r="H156" i="2"/>
  <c r="H155" i="2"/>
  <c r="H154" i="2"/>
  <c r="H153" i="2"/>
  <c r="H152" i="2"/>
  <c r="E151" i="2"/>
  <c r="D151" i="2"/>
  <c r="C151" i="2"/>
  <c r="H150" i="2"/>
  <c r="F150" i="2"/>
  <c r="H149" i="2"/>
  <c r="F149" i="2"/>
  <c r="H148" i="2"/>
  <c r="F148" i="2"/>
  <c r="H147" i="2"/>
  <c r="H146" i="2"/>
  <c r="F146" i="2"/>
  <c r="H144" i="2"/>
  <c r="F144" i="2"/>
  <c r="F142" i="2" s="1"/>
  <c r="H143" i="2"/>
  <c r="E142" i="2"/>
  <c r="D142" i="2"/>
  <c r="C142" i="2"/>
  <c r="H141" i="2"/>
  <c r="H140" i="2"/>
  <c r="H139" i="2"/>
  <c r="H138" i="2"/>
  <c r="H137" i="2"/>
  <c r="H134" i="2"/>
  <c r="H133" i="2"/>
  <c r="H132" i="2"/>
  <c r="H131" i="2"/>
  <c r="H130" i="2"/>
  <c r="H129" i="2"/>
  <c r="H128" i="2"/>
  <c r="E127" i="2"/>
  <c r="D127" i="2"/>
  <c r="C127" i="2"/>
  <c r="H126" i="2"/>
  <c r="F126" i="2"/>
  <c r="H125" i="2"/>
  <c r="H124" i="2"/>
  <c r="H123" i="2"/>
  <c r="H122" i="2"/>
  <c r="H121" i="2"/>
  <c r="E120" i="2"/>
  <c r="D120" i="2"/>
  <c r="C120" i="2"/>
  <c r="H119" i="2"/>
  <c r="F119" i="2"/>
  <c r="H118" i="2"/>
  <c r="E117" i="2"/>
  <c r="D117" i="2"/>
  <c r="C117" i="2"/>
  <c r="H116" i="2"/>
  <c r="H115" i="2"/>
  <c r="H114" i="2"/>
  <c r="H113" i="2"/>
  <c r="H112" i="2"/>
  <c r="H111" i="2"/>
  <c r="E110" i="2"/>
  <c r="D110" i="2"/>
  <c r="C110" i="2"/>
  <c r="H109" i="2"/>
  <c r="H108" i="2"/>
  <c r="H107" i="2"/>
  <c r="H106" i="2"/>
  <c r="H105" i="2"/>
  <c r="E104" i="2"/>
  <c r="D104" i="2"/>
  <c r="C104" i="2"/>
  <c r="H103" i="2"/>
  <c r="H102" i="2"/>
  <c r="H101" i="2"/>
  <c r="H100" i="2"/>
  <c r="E99" i="2"/>
  <c r="D99" i="2"/>
  <c r="C99" i="2"/>
  <c r="C98" i="2"/>
  <c r="H96" i="2"/>
  <c r="H95" i="2"/>
  <c r="H94" i="2"/>
  <c r="H93" i="2"/>
  <c r="G93" i="2"/>
  <c r="E93" i="2"/>
  <c r="D93" i="2"/>
  <c r="H90" i="2"/>
  <c r="H87" i="2"/>
  <c r="H86" i="2"/>
  <c r="H85" i="2"/>
  <c r="H84" i="2"/>
  <c r="H82" i="2"/>
  <c r="H80" i="2"/>
  <c r="H79" i="2"/>
  <c r="E78" i="2"/>
  <c r="D78" i="2"/>
  <c r="C78" i="2"/>
  <c r="H77" i="2"/>
  <c r="H72" i="2"/>
  <c r="H66" i="2"/>
  <c r="F66" i="2"/>
  <c r="E65" i="2"/>
  <c r="D65" i="2"/>
  <c r="C65" i="2"/>
  <c r="H64" i="2"/>
  <c r="F64" i="2"/>
  <c r="H63" i="2"/>
  <c r="H62" i="2"/>
  <c r="F62" i="2"/>
  <c r="H61" i="2"/>
  <c r="F61" i="2"/>
  <c r="E60" i="2"/>
  <c r="D60" i="2"/>
  <c r="C60" i="2"/>
  <c r="H59" i="2"/>
  <c r="F59" i="2"/>
  <c r="F53" i="2" s="1"/>
  <c r="H58" i="2"/>
  <c r="H57" i="2"/>
  <c r="H56" i="2"/>
  <c r="H55" i="2"/>
  <c r="H54" i="2"/>
  <c r="E53" i="2"/>
  <c r="D53" i="2"/>
  <c r="C53" i="2"/>
  <c r="H52" i="2"/>
  <c r="H51" i="2"/>
  <c r="H50" i="2"/>
  <c r="E48" i="2"/>
  <c r="D48" i="2"/>
  <c r="C48" i="2"/>
  <c r="H47" i="2"/>
  <c r="H46" i="2"/>
  <c r="E45" i="2"/>
  <c r="D45" i="2"/>
  <c r="C45" i="2"/>
  <c r="H44" i="2"/>
  <c r="H43" i="2"/>
  <c r="E42" i="2"/>
  <c r="D42" i="2"/>
  <c r="C42" i="2"/>
  <c r="H41" i="2"/>
  <c r="H40" i="2"/>
  <c r="H39" i="2"/>
  <c r="H38" i="2"/>
  <c r="H37" i="2"/>
  <c r="H36" i="2"/>
  <c r="E35" i="2"/>
  <c r="D35" i="2"/>
  <c r="C35" i="2"/>
  <c r="H33" i="2"/>
  <c r="H32" i="2"/>
  <c r="H31" i="2"/>
  <c r="E30" i="2"/>
  <c r="D30" i="2"/>
  <c r="C30" i="2"/>
  <c r="F29" i="2"/>
  <c r="E28" i="2"/>
  <c r="D28" i="2"/>
  <c r="C28" i="2"/>
  <c r="H27" i="2"/>
  <c r="H26" i="2"/>
  <c r="H24" i="2"/>
  <c r="H23" i="2"/>
  <c r="H22" i="2"/>
  <c r="E21" i="2"/>
  <c r="D21" i="2"/>
  <c r="C21" i="2"/>
  <c r="H20" i="2"/>
  <c r="F20" i="2"/>
  <c r="H19" i="2"/>
  <c r="F19" i="2"/>
  <c r="F18" i="2" s="1"/>
  <c r="E18" i="2"/>
  <c r="D18" i="2"/>
  <c r="C18" i="2"/>
  <c r="H17" i="2"/>
  <c r="F17" i="2"/>
  <c r="F16" i="2" s="1"/>
  <c r="E16" i="2"/>
  <c r="D16" i="2"/>
  <c r="C16" i="2"/>
  <c r="H15" i="2"/>
  <c r="H14" i="2"/>
  <c r="E12" i="2"/>
  <c r="C12" i="2"/>
  <c r="H11" i="2"/>
  <c r="F11" i="2"/>
  <c r="F9" i="2" s="1"/>
  <c r="H10" i="2"/>
  <c r="E9" i="2"/>
  <c r="D9" i="2"/>
  <c r="C9" i="2"/>
  <c r="F28" i="2" l="1"/>
  <c r="F60" i="2"/>
  <c r="F65" i="2"/>
  <c r="E161" i="2"/>
  <c r="H181" i="2"/>
  <c r="D98" i="2"/>
  <c r="E98" i="2"/>
  <c r="C34" i="2"/>
  <c r="E34" i="2"/>
  <c r="E8" i="2"/>
  <c r="H162" i="2"/>
  <c r="H142" i="2"/>
  <c r="H127" i="2"/>
  <c r="H117" i="2"/>
  <c r="H104" i="2"/>
  <c r="H99" i="2"/>
  <c r="D34" i="2"/>
  <c r="H65" i="2"/>
  <c r="H60" i="2"/>
  <c r="H53" i="2"/>
  <c r="H48" i="2"/>
  <c r="H45" i="2"/>
  <c r="H35" i="2"/>
  <c r="H30" i="2"/>
  <c r="H18" i="2"/>
  <c r="H16" i="2"/>
  <c r="C8" i="2"/>
  <c r="H161" i="2"/>
  <c r="F161" i="2"/>
  <c r="H9" i="2"/>
  <c r="D12" i="2"/>
  <c r="H13" i="2"/>
  <c r="H21" i="2"/>
  <c r="F98" i="2"/>
  <c r="E225" i="2"/>
  <c r="H42" i="2"/>
  <c r="H49" i="2"/>
  <c r="H78" i="2"/>
  <c r="H98" i="2"/>
  <c r="H110" i="2"/>
  <c r="H120" i="2"/>
  <c r="H151" i="2"/>
  <c r="H169" i="2"/>
  <c r="H174" i="2"/>
  <c r="H189" i="2"/>
  <c r="C225" i="2"/>
  <c r="E173" i="2"/>
  <c r="E216" i="2" s="1"/>
  <c r="D30" i="1"/>
  <c r="D18" i="1"/>
  <c r="D53" i="1"/>
  <c r="D78" i="1"/>
  <c r="D49" i="1"/>
  <c r="F49" i="1" s="1"/>
  <c r="D85" i="1"/>
  <c r="F85" i="1" s="1"/>
  <c r="D75" i="1"/>
  <c r="F75" i="1" s="1"/>
  <c r="D22" i="1"/>
  <c r="F22" i="1" s="1"/>
  <c r="D21" i="1" l="1"/>
  <c r="D65" i="1"/>
  <c r="H173" i="2"/>
  <c r="F34" i="2"/>
  <c r="H34" i="2"/>
  <c r="D8" i="2"/>
  <c r="H8" i="2" s="1"/>
  <c r="F173" i="2"/>
  <c r="C216" i="2"/>
  <c r="H12" i="2"/>
  <c r="D13" i="1"/>
  <c r="F13" i="1" l="1"/>
  <c r="D12" i="1"/>
  <c r="F8" i="2"/>
  <c r="F216" i="2" s="1"/>
  <c r="D216" i="2"/>
  <c r="D225" i="2"/>
  <c r="F225" i="2" s="1"/>
  <c r="H217" i="1"/>
  <c r="H215" i="1"/>
  <c r="F214" i="1"/>
  <c r="E213" i="1"/>
  <c r="D213" i="1"/>
  <c r="F213" i="1" s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H200" i="1"/>
  <c r="F199" i="1"/>
  <c r="D199" i="1"/>
  <c r="H199" i="1" s="1"/>
  <c r="F198" i="1"/>
  <c r="F197" i="1"/>
  <c r="E196" i="1"/>
  <c r="D196" i="1"/>
  <c r="H195" i="1"/>
  <c r="F195" i="1"/>
  <c r="H194" i="1"/>
  <c r="F194" i="1"/>
  <c r="H193" i="1"/>
  <c r="F193" i="1"/>
  <c r="H192" i="1"/>
  <c r="F192" i="1"/>
  <c r="F191" i="1"/>
  <c r="H190" i="1"/>
  <c r="F190" i="1"/>
  <c r="E189" i="1"/>
  <c r="D189" i="1"/>
  <c r="H188" i="1"/>
  <c r="F188" i="1"/>
  <c r="H187" i="1"/>
  <c r="F186" i="1"/>
  <c r="D186" i="1"/>
  <c r="H186" i="1" s="1"/>
  <c r="H185" i="1"/>
  <c r="H184" i="1"/>
  <c r="H183" i="1"/>
  <c r="F181" i="1"/>
  <c r="H182" i="1"/>
  <c r="E181" i="1"/>
  <c r="D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E174" i="1"/>
  <c r="D174" i="1"/>
  <c r="C174" i="1"/>
  <c r="D173" i="1"/>
  <c r="C173" i="1"/>
  <c r="H172" i="1"/>
  <c r="H171" i="1"/>
  <c r="H170" i="1"/>
  <c r="F169" i="1"/>
  <c r="E169" i="1"/>
  <c r="D169" i="1"/>
  <c r="C169" i="1"/>
  <c r="H167" i="1"/>
  <c r="E162" i="1"/>
  <c r="D162" i="1"/>
  <c r="D161" i="1" s="1"/>
  <c r="C162" i="1"/>
  <c r="E161" i="1"/>
  <c r="C161" i="1"/>
  <c r="H159" i="1"/>
  <c r="H158" i="1"/>
  <c r="H157" i="1"/>
  <c r="H156" i="1"/>
  <c r="H155" i="1"/>
  <c r="H154" i="1"/>
  <c r="H153" i="1"/>
  <c r="H152" i="1"/>
  <c r="E151" i="1"/>
  <c r="D151" i="1"/>
  <c r="C151" i="1"/>
  <c r="H150" i="1"/>
  <c r="H149" i="1"/>
  <c r="H148" i="1"/>
  <c r="H147" i="1"/>
  <c r="H146" i="1"/>
  <c r="H144" i="1"/>
  <c r="H143" i="1"/>
  <c r="E142" i="1"/>
  <c r="D142" i="1"/>
  <c r="C142" i="1"/>
  <c r="H141" i="1"/>
  <c r="H140" i="1"/>
  <c r="H139" i="1"/>
  <c r="H138" i="1"/>
  <c r="H137" i="1"/>
  <c r="H134" i="1"/>
  <c r="H133" i="1"/>
  <c r="H132" i="1"/>
  <c r="H131" i="1"/>
  <c r="H130" i="1"/>
  <c r="H129" i="1"/>
  <c r="H128" i="1"/>
  <c r="E127" i="1"/>
  <c r="D127" i="1"/>
  <c r="C127" i="1"/>
  <c r="H126" i="1"/>
  <c r="H125" i="1"/>
  <c r="H124" i="1"/>
  <c r="H123" i="1"/>
  <c r="H122" i="1"/>
  <c r="H121" i="1"/>
  <c r="E120" i="1"/>
  <c r="D120" i="1"/>
  <c r="C120" i="1"/>
  <c r="H119" i="1"/>
  <c r="F119" i="1"/>
  <c r="H118" i="1"/>
  <c r="F118" i="1"/>
  <c r="E117" i="1"/>
  <c r="D117" i="1"/>
  <c r="C117" i="1"/>
  <c r="H116" i="1"/>
  <c r="F116" i="1"/>
  <c r="H115" i="1"/>
  <c r="F115" i="1"/>
  <c r="H114" i="1"/>
  <c r="F114" i="1"/>
  <c r="H113" i="1"/>
  <c r="F113" i="1"/>
  <c r="F112" i="1"/>
  <c r="H111" i="1"/>
  <c r="F111" i="1"/>
  <c r="E110" i="1"/>
  <c r="D110" i="1"/>
  <c r="C110" i="1"/>
  <c r="H109" i="1"/>
  <c r="H108" i="1"/>
  <c r="H107" i="1"/>
  <c r="H106" i="1"/>
  <c r="H105" i="1"/>
  <c r="E104" i="1"/>
  <c r="D104" i="1"/>
  <c r="C104" i="1"/>
  <c r="H103" i="1"/>
  <c r="H102" i="1"/>
  <c r="H101" i="1"/>
  <c r="E99" i="1"/>
  <c r="E98" i="1" s="1"/>
  <c r="D99" i="1"/>
  <c r="D98" i="1" s="1"/>
  <c r="C99" i="1"/>
  <c r="C98" i="1"/>
  <c r="H96" i="1"/>
  <c r="H95" i="1"/>
  <c r="H93" i="1" s="1"/>
  <c r="H94" i="1"/>
  <c r="F93" i="1"/>
  <c r="G93" i="1"/>
  <c r="E93" i="1"/>
  <c r="D93" i="1"/>
  <c r="H90" i="1"/>
  <c r="H87" i="1"/>
  <c r="H86" i="1"/>
  <c r="H85" i="1"/>
  <c r="H84" i="1"/>
  <c r="H82" i="1"/>
  <c r="H80" i="1"/>
  <c r="H79" i="1"/>
  <c r="E78" i="1"/>
  <c r="C78" i="1"/>
  <c r="H77" i="1"/>
  <c r="H72" i="1"/>
  <c r="H66" i="1"/>
  <c r="E65" i="1"/>
  <c r="F65" i="1"/>
  <c r="C65" i="1"/>
  <c r="H64" i="1"/>
  <c r="H63" i="1"/>
  <c r="F60" i="1"/>
  <c r="H62" i="1"/>
  <c r="H61" i="1"/>
  <c r="E60" i="1"/>
  <c r="D60" i="1"/>
  <c r="C60" i="1"/>
  <c r="H59" i="1"/>
  <c r="H58" i="1"/>
  <c r="H57" i="1"/>
  <c r="H56" i="1"/>
  <c r="H55" i="1"/>
  <c r="H54" i="1"/>
  <c r="E53" i="1"/>
  <c r="C53" i="1"/>
  <c r="H52" i="1"/>
  <c r="H51" i="1"/>
  <c r="H50" i="1"/>
  <c r="H49" i="1"/>
  <c r="E48" i="1"/>
  <c r="D48" i="1"/>
  <c r="C48" i="1"/>
  <c r="H47" i="1"/>
  <c r="H46" i="1"/>
  <c r="E45" i="1"/>
  <c r="D45" i="1"/>
  <c r="C45" i="1"/>
  <c r="H44" i="1"/>
  <c r="H43" i="1"/>
  <c r="E42" i="1"/>
  <c r="D42" i="1"/>
  <c r="C42" i="1"/>
  <c r="H41" i="1"/>
  <c r="H40" i="1"/>
  <c r="H39" i="1"/>
  <c r="H38" i="1"/>
  <c r="H37" i="1"/>
  <c r="H36" i="1"/>
  <c r="E35" i="1"/>
  <c r="D35" i="1"/>
  <c r="D34" i="1" s="1"/>
  <c r="C35" i="1"/>
  <c r="H33" i="1"/>
  <c r="H32" i="1"/>
  <c r="H31" i="1"/>
  <c r="E30" i="1"/>
  <c r="C30" i="1"/>
  <c r="F29" i="1"/>
  <c r="E28" i="1"/>
  <c r="D28" i="1"/>
  <c r="C28" i="1"/>
  <c r="H27" i="1"/>
  <c r="H26" i="1"/>
  <c r="H24" i="1"/>
  <c r="H23" i="1"/>
  <c r="H22" i="1"/>
  <c r="E21" i="1"/>
  <c r="C21" i="1"/>
  <c r="F21" i="1" s="1"/>
  <c r="H20" i="1"/>
  <c r="H19" i="1"/>
  <c r="F19" i="1"/>
  <c r="F18" i="1"/>
  <c r="E18" i="1"/>
  <c r="C18" i="1"/>
  <c r="H17" i="1"/>
  <c r="F16" i="1"/>
  <c r="E16" i="1"/>
  <c r="D16" i="1"/>
  <c r="C16" i="1"/>
  <c r="H15" i="1"/>
  <c r="F15" i="1"/>
  <c r="H14" i="1"/>
  <c r="H13" i="1"/>
  <c r="E12" i="1"/>
  <c r="C12" i="1"/>
  <c r="H11" i="1"/>
  <c r="F11" i="1"/>
  <c r="H10" i="1"/>
  <c r="E9" i="1"/>
  <c r="D9" i="1"/>
  <c r="C9" i="1"/>
  <c r="H16" i="1" l="1"/>
  <c r="F28" i="1"/>
  <c r="F35" i="1"/>
  <c r="F45" i="1"/>
  <c r="F174" i="1"/>
  <c r="H117" i="1"/>
  <c r="F189" i="1"/>
  <c r="F196" i="1"/>
  <c r="H216" i="2"/>
  <c r="H225" i="2" s="1"/>
  <c r="H229" i="2" s="1"/>
  <c r="H219" i="2"/>
  <c r="F48" i="1"/>
  <c r="H169" i="1"/>
  <c r="H162" i="1"/>
  <c r="F162" i="1"/>
  <c r="F161" i="1" s="1"/>
  <c r="H110" i="1"/>
  <c r="F12" i="1"/>
  <c r="H9" i="1"/>
  <c r="H18" i="1"/>
  <c r="H21" i="1"/>
  <c r="D8" i="1"/>
  <c r="D216" i="1" s="1"/>
  <c r="H42" i="1"/>
  <c r="H53" i="1"/>
  <c r="H60" i="1"/>
  <c r="H65" i="1"/>
  <c r="H78" i="1"/>
  <c r="H99" i="1"/>
  <c r="F104" i="1"/>
  <c r="F120" i="1"/>
  <c r="H127" i="1"/>
  <c r="F151" i="1"/>
  <c r="H161" i="1"/>
  <c r="H181" i="1"/>
  <c r="E173" i="1"/>
  <c r="F173" i="1" s="1"/>
  <c r="F142" i="1"/>
  <c r="H142" i="1"/>
  <c r="F127" i="1"/>
  <c r="F117" i="1"/>
  <c r="F110" i="1"/>
  <c r="E34" i="1"/>
  <c r="F42" i="1"/>
  <c r="F30" i="1"/>
  <c r="E8" i="1"/>
  <c r="E225" i="1"/>
  <c r="F78" i="1"/>
  <c r="F53" i="1"/>
  <c r="C8" i="1"/>
  <c r="C225" i="1"/>
  <c r="F9" i="1"/>
  <c r="F8" i="1" s="1"/>
  <c r="H12" i="1"/>
  <c r="H35" i="1"/>
  <c r="H45" i="1"/>
  <c r="H48" i="1"/>
  <c r="F99" i="1"/>
  <c r="F98" i="1" s="1"/>
  <c r="H100" i="1"/>
  <c r="H104" i="1"/>
  <c r="H112" i="1"/>
  <c r="H120" i="1"/>
  <c r="H151" i="1"/>
  <c r="H174" i="1"/>
  <c r="H189" i="1"/>
  <c r="H30" i="1"/>
  <c r="C34" i="1"/>
  <c r="E216" i="1" l="1"/>
  <c r="F34" i="1"/>
  <c r="F216" i="1" s="1"/>
  <c r="D225" i="1"/>
  <c r="F225" i="1" s="1"/>
  <c r="H98" i="1"/>
  <c r="H173" i="1"/>
  <c r="H8" i="1"/>
  <c r="H34" i="1"/>
  <c r="C216" i="1"/>
  <c r="H219" i="1" l="1"/>
  <c r="H216" i="1"/>
  <c r="H225" i="1" l="1"/>
  <c r="H229" i="1" s="1"/>
  <c r="H61" i="4"/>
  <c r="D220" i="4"/>
  <c r="C60" i="4"/>
  <c r="C229" i="4" s="1"/>
  <c r="D229" i="4" l="1"/>
  <c r="F229" i="4" s="1"/>
  <c r="C34" i="4"/>
  <c r="H60" i="4"/>
  <c r="H34" i="4" l="1"/>
  <c r="C220" i="4"/>
  <c r="H223" i="4" l="1"/>
  <c r="H220" i="4"/>
  <c r="H229" i="4" l="1"/>
  <c r="H233" i="4" s="1"/>
  <c r="F180" i="7" l="1"/>
  <c r="F179" i="7" s="1"/>
  <c r="F223" i="7" l="1"/>
  <c r="F236" i="7" l="1"/>
</calcChain>
</file>

<file path=xl/sharedStrings.xml><?xml version="1.0" encoding="utf-8"?>
<sst xmlns="http://schemas.openxmlformats.org/spreadsheetml/2006/main" count="2460" uniqueCount="408">
  <si>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</si>
  <si>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</si>
  <si>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</si>
  <si>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</si>
  <si>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</si>
  <si>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</si>
  <si>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</si>
  <si>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</si>
  <si>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</si>
  <si>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</si>
  <si>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</si>
  <si>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</si>
  <si>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</si>
  <si>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</si>
  <si>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</si>
  <si>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</si>
  <si>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</si>
  <si>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</si>
  <si>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</si>
  <si>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</si>
  <si>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</si>
  <si>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</si>
  <si>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</si>
  <si>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</si>
  <si>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</si>
  <si>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</si>
  <si>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</si>
  <si>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</si>
  <si>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</si>
  <si>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</si>
  <si>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</si>
  <si>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</si>
  <si>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</si>
  <si>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</si>
  <si>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</si>
  <si>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</si>
  <si>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</si>
  <si>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</si>
  <si>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</si>
  <si>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</si>
  <si>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</si>
  <si>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</si>
  <si>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</si>
  <si>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</si>
  <si>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</si>
  <si>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</si>
  <si>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</si>
  <si>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</si>
  <si>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</si>
  <si>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</si>
  <si>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</si>
  <si>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</si>
  <si>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</si>
  <si>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</si>
  <si>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</si>
  <si>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</si>
  <si>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</si>
  <si>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</si>
  <si>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</si>
  <si>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</si>
  <si>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</si>
  <si>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</si>
  <si>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</si>
  <si>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</si>
  <si>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</si>
  <si>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</si>
  <si>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</si>
  <si>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</si>
  <si>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</si>
  <si>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</si>
  <si>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</si>
  <si>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</si>
  <si>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</si>
  <si>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</si>
  <si>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</si>
  <si>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</si>
  <si>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</si>
  <si>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</si>
  <si>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</si>
  <si>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</si>
  <si>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</si>
  <si>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</si>
  <si>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</si>
  <si>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</si>
  <si>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</si>
  <si>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</si>
  <si>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</si>
  <si>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</si>
  <si>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</si>
  <si>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</si>
  <si>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</si>
  <si>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</si>
  <si>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</si>
  <si>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</si>
  <si>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</si>
  <si>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</si>
  <si>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</si>
  <si>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</si>
  <si>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</si>
  <si>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</si>
  <si>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</si>
  <si>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</si>
  <si>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</si>
  <si>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</si>
  <si>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</si>
  <si>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</si>
  <si>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</si>
  <si>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</si>
  <si>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</si>
  <si>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</si>
  <si>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</si>
  <si>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</si>
  <si>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</si>
  <si>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</si>
  <si>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</si>
  <si>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</si>
  <si>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</si>
  <si>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</si>
  <si>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</si>
  <si>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</si>
  <si>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</si>
  <si>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</si>
  <si>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</si>
  <si>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</si>
  <si>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</si>
  <si>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</si>
  <si>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</si>
  <si>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</si>
  <si>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</si>
  <si>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</si>
  <si>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</si>
  <si>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</si>
  <si>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</si>
  <si>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</si>
  <si>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</si>
  <si>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</si>
  <si>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</si>
  <si>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</si>
  <si>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</si>
  <si>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</si>
  <si>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</si>
  <si>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</si>
  <si>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</si>
  <si>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</si>
  <si>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 xml:space="preserve">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</si>
  <si>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</si>
  <si>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</si>
  <si>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</si>
  <si>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</si>
  <si>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</si>
  <si>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</si>
  <si>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</si>
  <si>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</si>
  <si>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</si>
  <si>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</si>
  <si>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</si>
  <si>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</si>
  <si>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</si>
  <si>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</si>
  <si>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</si>
  <si>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</si>
  <si>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</si>
  <si>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</si>
  <si>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</si>
  <si>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</si>
  <si>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</si>
  <si>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</si>
  <si>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</si>
  <si>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</si>
  <si>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</si>
  <si>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</si>
  <si>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</si>
  <si>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</si>
  <si>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</si>
  <si>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</si>
  <si>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</si>
  <si>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</si>
  <si>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</si>
  <si>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</si>
  <si>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</si>
  <si>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</si>
  <si>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</si>
  <si>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</si>
  <si>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</si>
  <si>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</si>
  <si>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</si>
  <si>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</si>
  <si>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</si>
  <si>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</si>
  <si>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</si>
  <si>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</si>
  <si>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</si>
  <si>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</si>
  <si>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</si>
  <si>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</si>
  <si>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</si>
  <si>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</si>
  <si>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</si>
  <si>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</si>
  <si>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</si>
  <si>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</si>
  <si>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</si>
  <si>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</si>
  <si>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</si>
  <si>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</si>
  <si>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</si>
  <si>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</si>
  <si>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</si>
  <si>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</si>
  <si>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</si>
  <si>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</si>
  <si>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</si>
  <si>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</si>
  <si>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</si>
  <si>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</si>
  <si>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</si>
  <si>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</si>
  <si>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</si>
  <si>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</si>
  <si>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</si>
  <si>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</si>
  <si>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</si>
  <si>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</si>
  <si>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</si>
  <si>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</si>
  <si>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</si>
  <si>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</si>
  <si>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</si>
  <si>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</si>
  <si>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</si>
  <si>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</si>
  <si>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</si>
  <si>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</si>
  <si>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</si>
  <si>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</si>
  <si>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</si>
  <si>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</si>
  <si>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</si>
  <si>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</si>
  <si>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</si>
  <si>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</si>
  <si>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</si>
  <si>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</si>
  <si>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</si>
  <si>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</si>
  <si>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</si>
  <si>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</si>
  <si>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</si>
  <si>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</si>
  <si>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</si>
  <si>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</si>
  <si>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</si>
  <si>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</si>
  <si>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</si>
  <si>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</si>
  <si>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</si>
  <si>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</si>
  <si>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</si>
  <si>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</si>
  <si>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</si>
  <si>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</si>
  <si>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</si>
  <si>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</si>
  <si>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</si>
  <si>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</si>
  <si>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</si>
  <si>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</si>
  <si>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</si>
  <si>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</si>
  <si>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</si>
  <si>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</si>
  <si>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</si>
  <si>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</si>
  <si>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</si>
  <si>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</si>
  <si>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</si>
  <si>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</si>
  <si>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</si>
  <si>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</si>
  <si>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</si>
  <si>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</si>
  <si>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</si>
  <si>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</si>
  <si>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</si>
  <si>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</si>
  <si>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</si>
  <si>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</si>
  <si>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</si>
  <si>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</si>
  <si>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</si>
  <si>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</si>
  <si>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</si>
  <si>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</si>
  <si>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</si>
  <si>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</si>
  <si>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</si>
  <si>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</si>
  <si>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</si>
  <si>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</si>
  <si>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</si>
  <si>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</si>
  <si>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</si>
  <si>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</si>
  <si>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</si>
  <si>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</si>
  <si>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</si>
  <si>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</si>
  <si>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</si>
  <si>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</si>
  <si>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</si>
  <si>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</si>
  <si>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</si>
  <si>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</si>
  <si>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</si>
  <si>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</si>
  <si>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</si>
  <si>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</si>
  <si>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</si>
  <si>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</si>
  <si>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</si>
  <si>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</si>
  <si>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</si>
  <si>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</si>
  <si>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</si>
  <si>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</si>
  <si>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</si>
  <si>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</si>
  <si>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</si>
  <si>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</si>
  <si>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</si>
  <si>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</si>
  <si>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</si>
  <si>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</si>
  <si>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</si>
  <si>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</si>
  <si>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</si>
  <si>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</si>
  <si>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</si>
  <si>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</si>
  <si>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</si>
  <si>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</si>
  <si>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</si>
  <si>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</si>
  <si>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</si>
  <si>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</si>
  <si>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</si>
  <si>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</si>
  <si>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</si>
  <si>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</si>
  <si>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</si>
  <si>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</si>
  <si>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</si>
  <si>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</si>
  <si>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</si>
  <si>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</si>
  <si>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</si>
  <si>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</si>
  <si>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</si>
  <si>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</si>
  <si>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</si>
  <si>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</si>
  <si>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</si>
  <si>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</si>
  <si>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</si>
  <si>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</si>
  <si>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</si>
  <si>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</si>
  <si>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</si>
  <si>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</si>
  <si>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</si>
  <si>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</si>
  <si>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</si>
  <si>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</si>
  <si>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</si>
  <si>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</si>
  <si>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</si>
  <si>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</si>
  <si>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</si>
  <si>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</si>
  <si>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</si>
  <si>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</si>
  <si>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</si>
  <si>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</si>
  <si>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</si>
  <si>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</si>
  <si>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</si>
  <si>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</si>
  <si>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</si>
  <si>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>31 DE ENERO 2017</t>
  </si>
  <si>
    <t xml:space="preserve">Camaras y Videos </t>
  </si>
  <si>
    <t>28 DE FEBRERO 2017</t>
  </si>
  <si>
    <t>Alquileres de Equipos de Transporte , Tracción y Elev</t>
  </si>
  <si>
    <t>31 DE MARZO 2017</t>
  </si>
  <si>
    <t>2.2.8.6.3</t>
  </si>
  <si>
    <t>Actuaciones Deportivas</t>
  </si>
  <si>
    <t>2.3.1.3.2</t>
  </si>
  <si>
    <t>Productos Agricolas</t>
  </si>
  <si>
    <t>2.2.7.2.3</t>
  </si>
  <si>
    <t>Mantenimiento y reparacion de equipo educacional</t>
  </si>
  <si>
    <t>Mantenimiento y reparacion de equipos sanitarios y de laboratorio</t>
  </si>
  <si>
    <t>Actuaciones Artisticas</t>
  </si>
  <si>
    <t>Servicios de Mantenimiento y Reparacion e Instalaciones</t>
  </si>
  <si>
    <t>30 DE ABRIL 2017</t>
  </si>
  <si>
    <t>PROGRESANDO</t>
  </si>
  <si>
    <t>31 DE MAYO 2017</t>
  </si>
  <si>
    <t>30 DE JUNIO 2017</t>
  </si>
  <si>
    <t>2.6.1.3.03</t>
  </si>
  <si>
    <t>Otros Equipos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</si>
</sst>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6" fillId="0" borderId="12" xfId="2" applyFont="1" applyFill="1" applyBorder="1"/>
    <xf numFmtId="43" fontId="1" fillId="0" borderId="13" xfId="2" applyBorder="1"/>
    <xf numFmtId="43" fontId="6" fillId="0" borderId="14" xfId="2" applyFont="1" applyBorder="1"/>
    <xf numFmtId="0" fontId="6" fillId="0" borderId="12" xfId="1" applyNumberFormat="1" applyFont="1" applyBorder="1" applyAlignment="1">
      <alignment horizontal="center"/>
    </xf>
    <xf numFmtId="43" fontId="6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4" fontId="6" fillId="0" borderId="12" xfId="2" applyNumberFormat="1" applyFont="1" applyBorder="1"/>
    <xf numFmtId="43" fontId="10" fillId="3" borderId="12" xfId="1" applyNumberFormat="1" applyFont="1" applyFill="1" applyBorder="1"/>
    <xf numFmtId="49" fontId="11" fillId="3" borderId="15" xfId="1" applyNumberFormat="1" applyFont="1" applyFill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43" fontId="1" fillId="0" borderId="0" xfId="2" applyFont="1"/>
    <xf numFmtId="49" fontId="11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166" fontId="7" fillId="3" borderId="11" xfId="2" applyNumberFormat="1" applyFont="1" applyFill="1" applyBorder="1" applyAlignment="1">
      <alignment horizontal="right"/>
    </xf>
    <xf numFmtId="43" fontId="6" fillId="4" borderId="12" xfId="2" applyFont="1" applyFill="1" applyBorder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5" xfId="1" applyNumberFormat="1" applyFont="1" applyBorder="1" applyAlignment="1">
      <alignment horizontal="center"/>
    </xf>
    <xf numFmtId="43" fontId="6" fillId="3" borderId="15" xfId="2" applyFont="1" applyFill="1" applyBorder="1"/>
    <xf numFmtId="43" fontId="7" fillId="3" borderId="15" xfId="2" applyFont="1" applyFill="1" applyBorder="1"/>
    <xf numFmtId="0" fontId="6" fillId="0" borderId="17" xfId="1" applyNumberFormat="1" applyFont="1" applyBorder="1" applyAlignment="1">
      <alignment horizontal="center"/>
    </xf>
    <xf numFmtId="0" fontId="11" fillId="0" borderId="17" xfId="1" applyFont="1" applyBorder="1"/>
    <xf numFmtId="43" fontId="6" fillId="0" borderId="17" xfId="2" applyFont="1" applyBorder="1"/>
    <xf numFmtId="0" fontId="13" fillId="3" borderId="18" xfId="1" applyNumberFormat="1" applyFont="1" applyFill="1" applyBorder="1" applyAlignment="1">
      <alignment horizontal="center"/>
    </xf>
    <xf numFmtId="0" fontId="13" fillId="3" borderId="18" xfId="1" applyFont="1" applyFill="1" applyBorder="1"/>
    <xf numFmtId="43" fontId="14" fillId="3" borderId="18" xfId="2" applyFont="1" applyFill="1" applyBorder="1"/>
    <xf numFmtId="43" fontId="15" fillId="3" borderId="18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164" fontId="1" fillId="0" borderId="0" xfId="1" applyNumberFormat="1"/>
    <xf numFmtId="43" fontId="6" fillId="7" borderId="12" xfId="2" applyFont="1" applyFill="1" applyBorder="1"/>
    <xf numFmtId="0" fontId="1" fillId="7" borderId="0" xfId="1" applyFill="1"/>
    <xf numFmtId="43" fontId="1" fillId="0" borderId="19" xfId="2" applyBorder="1"/>
    <xf numFmtId="0" fontId="11" fillId="0" borderId="20" xfId="1" applyFont="1" applyBorder="1"/>
    <xf numFmtId="0" fontId="11" fillId="0" borderId="21" xfId="1" applyFont="1" applyBorder="1"/>
    <xf numFmtId="43" fontId="7" fillId="2" borderId="22" xfId="1" applyNumberFormat="1" applyFont="1" applyFill="1" applyBorder="1"/>
    <xf numFmtId="43" fontId="1" fillId="0" borderId="11" xfId="2" applyFont="1" applyBorder="1"/>
    <xf numFmtId="43" fontId="1" fillId="0" borderId="17" xfId="2" applyFont="1" applyBorder="1"/>
    <xf numFmtId="164" fontId="1" fillId="0" borderId="2" xfId="1" applyNumberFormat="1" applyBorder="1"/>
    <xf numFmtId="43" fontId="7" fillId="7" borderId="12" xfId="2" applyFont="1" applyFill="1" applyBorder="1"/>
    <xf numFmtId="43" fontId="1" fillId="0" borderId="2" xfId="1" applyNumberFormat="1" applyBorder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30"/>
  <sheetViews>
    <sheetView view="pageBreakPreview" topLeftCell="A181" zoomScale="115" zoomScaleNormal="100" zoomScaleSheetLayoutView="115" workbookViewId="0">
      <selection activeCell="F217" sqref="F217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9" ht="26.25" thickTop="1" x14ac:dyDescent="0.35">
      <c r="A1" s="78" t="s">
        <v>0</v>
      </c>
      <c r="B1" s="79"/>
      <c r="C1" s="79"/>
      <c r="D1" s="79"/>
      <c r="E1" s="79"/>
      <c r="F1" s="80"/>
    </row>
    <row r="2" spans="1:9" ht="23.25" x14ac:dyDescent="0.35">
      <c r="A2" s="81" t="s">
        <v>1</v>
      </c>
      <c r="B2" s="82"/>
      <c r="C2" s="82"/>
      <c r="D2" s="82"/>
      <c r="E2" s="82"/>
      <c r="F2" s="83"/>
    </row>
    <row r="3" spans="1:9" ht="23.25" x14ac:dyDescent="0.35">
      <c r="A3" s="81" t="s">
        <v>2</v>
      </c>
      <c r="B3" s="82"/>
      <c r="C3" s="82"/>
      <c r="D3" s="82"/>
      <c r="E3" s="82"/>
      <c r="F3" s="83"/>
    </row>
    <row r="4" spans="1:9" ht="25.5" x14ac:dyDescent="0.35">
      <c r="A4" s="84" t="s">
        <v>388</v>
      </c>
      <c r="B4" s="85"/>
      <c r="C4" s="85"/>
      <c r="D4" s="85"/>
      <c r="E4" s="85"/>
      <c r="F4" s="86"/>
    </row>
    <row r="5" spans="1:9" ht="21" thickBot="1" x14ac:dyDescent="0.35">
      <c r="A5" s="87" t="s">
        <v>3</v>
      </c>
      <c r="B5" s="88"/>
      <c r="C5" s="88"/>
      <c r="D5" s="88"/>
      <c r="E5" s="88"/>
      <c r="F5" s="89"/>
    </row>
    <row r="6" spans="1:9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9" ht="28.5" customHeight="1" thickBot="1" x14ac:dyDescent="0.25">
      <c r="A7" s="75"/>
      <c r="B7" s="77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9" ht="16.5" thickBot="1" x14ac:dyDescent="0.3">
      <c r="A8" s="6">
        <v>2.1</v>
      </c>
      <c r="B8" s="7" t="s">
        <v>11</v>
      </c>
      <c r="C8" s="8">
        <f>+C9+C12+C16+C18+C21+C30</f>
        <v>25173363.98</v>
      </c>
      <c r="D8" s="8">
        <f>+D9+D12+D16+D18+D21+D28+D30</f>
        <v>21063867.920000002</v>
      </c>
      <c r="E8" s="8">
        <f>+E9+E12+E18+E21+E30</f>
        <v>3701107.63</v>
      </c>
      <c r="F8" s="8">
        <f>+F9+F12+F16+F18+F21+F30</f>
        <v>49938339.530000009</v>
      </c>
      <c r="H8" s="9">
        <f>+C8+D8+E8</f>
        <v>49938339.530000009</v>
      </c>
    </row>
    <row r="9" spans="1:9" ht="16.5" x14ac:dyDescent="0.3">
      <c r="A9" s="10" t="s">
        <v>12</v>
      </c>
      <c r="B9" s="11" t="s">
        <v>13</v>
      </c>
      <c r="C9" s="12">
        <f>C10</f>
        <v>21742565.57</v>
      </c>
      <c r="D9" s="13">
        <f>+D10+D11</f>
        <v>11625017.67</v>
      </c>
      <c r="E9" s="12">
        <f>E10+E11</f>
        <v>1054202.5</v>
      </c>
      <c r="F9" s="12">
        <f>SUM(C9:E9)</f>
        <v>34421785.740000002</v>
      </c>
      <c r="H9" s="9">
        <f>+C9+D9+E9</f>
        <v>34421785.740000002</v>
      </c>
    </row>
    <row r="10" spans="1:9" x14ac:dyDescent="0.2">
      <c r="A10" s="14" t="s">
        <v>14</v>
      </c>
      <c r="B10" s="15" t="s">
        <v>15</v>
      </c>
      <c r="C10" s="16">
        <v>21742565.57</v>
      </c>
      <c r="D10" s="16">
        <v>11625017.67</v>
      </c>
      <c r="E10" s="16">
        <v>1054202.5</v>
      </c>
      <c r="F10" s="16">
        <f>SUM(C10:E10)</f>
        <v>34421785.740000002</v>
      </c>
      <c r="H10" s="9">
        <f>+C10+D10+E10</f>
        <v>34421785.740000002</v>
      </c>
    </row>
    <row r="11" spans="1:9" x14ac:dyDescent="0.2">
      <c r="A11" s="14" t="s">
        <v>16</v>
      </c>
      <c r="B11" s="17" t="s">
        <v>17</v>
      </c>
      <c r="C11" s="16"/>
      <c r="D11" s="16">
        <v>0</v>
      </c>
      <c r="E11" s="16">
        <v>0</v>
      </c>
      <c r="F11" s="16">
        <f>+C11+D11+E11</f>
        <v>0</v>
      </c>
      <c r="H11" s="9">
        <f>+C11+D11+E11</f>
        <v>0</v>
      </c>
    </row>
    <row r="12" spans="1:9" ht="16.5" x14ac:dyDescent="0.3">
      <c r="A12" s="18" t="s">
        <v>18</v>
      </c>
      <c r="B12" s="19" t="s">
        <v>19</v>
      </c>
      <c r="C12" s="20">
        <f>SUM(C13:C15)</f>
        <v>89100</v>
      </c>
      <c r="D12" s="20">
        <f>SUM(D13:D15)</f>
        <v>4184742.83</v>
      </c>
      <c r="E12" s="20">
        <f>SUM(E13:E15)</f>
        <v>2167333.33</v>
      </c>
      <c r="F12" s="20">
        <f>SUM(C12:E12)</f>
        <v>6441176.1600000001</v>
      </c>
      <c r="H12" s="9">
        <f>+C12+D12+E12</f>
        <v>6441176.1600000001</v>
      </c>
    </row>
    <row r="13" spans="1:9" x14ac:dyDescent="0.2">
      <c r="A13" s="14" t="s">
        <v>20</v>
      </c>
      <c r="B13" s="15" t="s">
        <v>21</v>
      </c>
      <c r="C13" s="16">
        <v>89100</v>
      </c>
      <c r="D13" s="16">
        <f>72000+3790042.83+312500</f>
        <v>4174542.83</v>
      </c>
      <c r="E13" s="16">
        <v>2167333.33</v>
      </c>
      <c r="F13" s="16">
        <f>SUM(C13:E13)</f>
        <v>6430976.1600000001</v>
      </c>
      <c r="H13" s="9">
        <f t="shared" ref="H13:H23" si="0">+C13+D13+E13</f>
        <v>6430976.1600000001</v>
      </c>
      <c r="I13" s="62"/>
    </row>
    <row r="14" spans="1:9" x14ac:dyDescent="0.2">
      <c r="A14" s="14" t="s">
        <v>22</v>
      </c>
      <c r="B14" s="15" t="s">
        <v>23</v>
      </c>
      <c r="C14" s="16"/>
      <c r="D14" s="16">
        <v>10200</v>
      </c>
      <c r="E14" s="16"/>
      <c r="F14" s="16">
        <f>SUM(C14:E14)</f>
        <v>10200</v>
      </c>
      <c r="H14" s="9">
        <f t="shared" si="0"/>
        <v>10200</v>
      </c>
    </row>
    <row r="15" spans="1:9" x14ac:dyDescent="0.2">
      <c r="A15" s="14" t="s">
        <v>24</v>
      </c>
      <c r="B15" s="15" t="s">
        <v>25</v>
      </c>
      <c r="C15" s="16"/>
      <c r="D15" s="16"/>
      <c r="E15" s="16"/>
      <c r="F15" s="16">
        <f>+C15+D15+E15</f>
        <v>0</v>
      </c>
      <c r="H15" s="9">
        <f t="shared" si="0"/>
        <v>0</v>
      </c>
    </row>
    <row r="16" spans="1:9" ht="16.5" x14ac:dyDescent="0.3">
      <c r="A16" s="18" t="s">
        <v>26</v>
      </c>
      <c r="B16" s="19" t="s">
        <v>27</v>
      </c>
      <c r="C16" s="20">
        <f>SUM(C17:C17)</f>
        <v>0</v>
      </c>
      <c r="D16" s="20">
        <f>SUM(D17:D17)</f>
        <v>25833.34</v>
      </c>
      <c r="E16" s="20">
        <f>SUM(E17:E17)</f>
        <v>0</v>
      </c>
      <c r="F16" s="20">
        <f>SUM(F17:F17)</f>
        <v>25833.34</v>
      </c>
      <c r="H16" s="9">
        <f t="shared" si="0"/>
        <v>25833.34</v>
      </c>
    </row>
    <row r="17" spans="1:8" x14ac:dyDescent="0.2">
      <c r="A17" s="14" t="s">
        <v>28</v>
      </c>
      <c r="B17" s="15" t="s">
        <v>29</v>
      </c>
      <c r="C17" s="16">
        <v>0</v>
      </c>
      <c r="D17" s="16">
        <v>25833.34</v>
      </c>
      <c r="E17" s="21">
        <v>0</v>
      </c>
      <c r="F17" s="16">
        <f>SUM(C17:E17)</f>
        <v>25833.34</v>
      </c>
      <c r="H17" s="9">
        <f t="shared" si="0"/>
        <v>25833.34</v>
      </c>
    </row>
    <row r="18" spans="1:8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12073.14</v>
      </c>
      <c r="E18" s="20">
        <f>SUM(E19:E20)</f>
        <v>0</v>
      </c>
      <c r="F18" s="20">
        <f>SUM(F19:F20)</f>
        <v>12073.14</v>
      </c>
      <c r="H18" s="9">
        <f t="shared" si="0"/>
        <v>12073.14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0</v>
      </c>
      <c r="E19" s="16">
        <v>0</v>
      </c>
      <c r="F19" s="16">
        <f>+C19+D19+E19</f>
        <v>0</v>
      </c>
      <c r="H19" s="9">
        <f t="shared" si="0"/>
        <v>0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12073.14</v>
      </c>
      <c r="E20" s="16">
        <v>0</v>
      </c>
      <c r="F20" s="16">
        <f>SUM(C20:E20)</f>
        <v>12073.14</v>
      </c>
      <c r="H20" s="9">
        <f t="shared" si="0"/>
        <v>12073.14</v>
      </c>
    </row>
    <row r="21" spans="1:8" ht="16.5" x14ac:dyDescent="0.3">
      <c r="A21" s="18" t="s">
        <v>36</v>
      </c>
      <c r="B21" s="19" t="s">
        <v>37</v>
      </c>
      <c r="C21" s="20">
        <f>SUM(C23:C27)</f>
        <v>34500</v>
      </c>
      <c r="D21" s="20">
        <f>SUM(D22:D27)</f>
        <v>2399797.2799999998</v>
      </c>
      <c r="E21" s="20">
        <f>SUM(E22:E27)</f>
        <v>3001.54</v>
      </c>
      <c r="F21" s="20">
        <f>SUM(C21:E21)</f>
        <v>2437298.8199999998</v>
      </c>
      <c r="H21" s="9">
        <f t="shared" si="0"/>
        <v>2437298.8199999998</v>
      </c>
    </row>
    <row r="22" spans="1:8" x14ac:dyDescent="0.2">
      <c r="A22" s="14" t="s">
        <v>38</v>
      </c>
      <c r="B22" s="15" t="s">
        <v>39</v>
      </c>
      <c r="D22" s="22">
        <f>220628.06+5099.22</f>
        <v>225727.28</v>
      </c>
      <c r="E22" s="23"/>
      <c r="F22" s="16">
        <f>SUM(C22:E22)</f>
        <v>225727.28</v>
      </c>
      <c r="H22" s="9">
        <f>+C24+D24+E22</f>
        <v>2208570</v>
      </c>
    </row>
    <row r="23" spans="1:8" x14ac:dyDescent="0.2">
      <c r="A23" s="14" t="s">
        <v>40</v>
      </c>
      <c r="B23" s="15" t="s">
        <v>41</v>
      </c>
      <c r="C23" s="16">
        <v>0</v>
      </c>
      <c r="D23" s="16">
        <v>0</v>
      </c>
      <c r="E23" s="16">
        <v>3001.54</v>
      </c>
      <c r="F23" s="16">
        <f t="shared" ref="F23:F27" si="1">SUM(C23:E23)</f>
        <v>3001.54</v>
      </c>
      <c r="H23" s="9">
        <f t="shared" si="0"/>
        <v>3001.54</v>
      </c>
    </row>
    <row r="24" spans="1:8" x14ac:dyDescent="0.2">
      <c r="A24" s="14" t="s">
        <v>42</v>
      </c>
      <c r="B24" s="15" t="s">
        <v>43</v>
      </c>
      <c r="C24" s="16">
        <v>34500</v>
      </c>
      <c r="D24" s="16">
        <v>2174070</v>
      </c>
      <c r="E24" s="16"/>
      <c r="F24" s="16">
        <f t="shared" si="1"/>
        <v>2208570</v>
      </c>
      <c r="H24" s="9" t="e">
        <f>+#REF!+#REF!+E24</f>
        <v>#REF!</v>
      </c>
    </row>
    <row r="25" spans="1:8" x14ac:dyDescent="0.2">
      <c r="A25" s="14" t="s">
        <v>44</v>
      </c>
      <c r="B25" s="15" t="s">
        <v>45</v>
      </c>
      <c r="C25" s="16"/>
      <c r="D25" s="16">
        <v>0</v>
      </c>
      <c r="E25" s="16"/>
      <c r="F25" s="16">
        <f t="shared" si="1"/>
        <v>0</v>
      </c>
      <c r="H25" s="9"/>
    </row>
    <row r="26" spans="1:8" x14ac:dyDescent="0.2">
      <c r="A26" s="14" t="s">
        <v>46</v>
      </c>
      <c r="B26" s="15" t="s">
        <v>47</v>
      </c>
      <c r="C26" s="16"/>
      <c r="D26" s="16"/>
      <c r="E26" s="16"/>
      <c r="F26" s="16">
        <f t="shared" si="1"/>
        <v>0</v>
      </c>
      <c r="H26" s="9">
        <f>+C26+D26+E26</f>
        <v>0</v>
      </c>
    </row>
    <row r="27" spans="1:8" x14ac:dyDescent="0.2">
      <c r="A27" s="14" t="s">
        <v>48</v>
      </c>
      <c r="B27" s="15" t="s">
        <v>49</v>
      </c>
      <c r="C27" s="16"/>
      <c r="D27" s="16"/>
      <c r="E27" s="16"/>
      <c r="F27" s="16">
        <f t="shared" si="1"/>
        <v>0</v>
      </c>
      <c r="H27" s="9">
        <f>+C27+D27+E27</f>
        <v>0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>
        <f>SUM(E29:E29)</f>
        <v>0</v>
      </c>
      <c r="F28" s="20">
        <f>SUM(C28:E28)</f>
        <v>0</v>
      </c>
      <c r="H28" s="9"/>
    </row>
    <row r="29" spans="1:8" x14ac:dyDescent="0.2">
      <c r="A29" s="14" t="s">
        <v>52</v>
      </c>
      <c r="B29" s="15" t="s">
        <v>53</v>
      </c>
      <c r="C29" s="16"/>
      <c r="D29" s="16">
        <v>0</v>
      </c>
      <c r="E29" s="16">
        <v>0</v>
      </c>
      <c r="F29" s="16">
        <f>+C29+D29+E29</f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SUM(C31:C33)</f>
        <v>3307198.41</v>
      </c>
      <c r="D30" s="20">
        <f>+D31+D32+D33</f>
        <v>2816403.66</v>
      </c>
      <c r="E30" s="20">
        <f>SUM(E31:E33)</f>
        <v>476570.26</v>
      </c>
      <c r="F30" s="20">
        <f>SUM(C30:E30)</f>
        <v>6600172.3300000001</v>
      </c>
      <c r="H30" s="9">
        <f t="shared" ref="H30:H66" si="2">+C30+D30+E30</f>
        <v>6600172.3300000001</v>
      </c>
    </row>
    <row r="31" spans="1:8" x14ac:dyDescent="0.2">
      <c r="A31" s="24" t="s">
        <v>56</v>
      </c>
      <c r="B31" s="15" t="s">
        <v>57</v>
      </c>
      <c r="C31" s="16">
        <v>1535356.78</v>
      </c>
      <c r="D31" s="16">
        <v>1300750.28</v>
      </c>
      <c r="E31" s="16">
        <v>222632.09</v>
      </c>
      <c r="F31" s="16">
        <f>SUM(C31:E31)</f>
        <v>3058739.15</v>
      </c>
      <c r="H31" s="9">
        <f t="shared" si="2"/>
        <v>3058739.15</v>
      </c>
    </row>
    <row r="32" spans="1:8" x14ac:dyDescent="0.2">
      <c r="A32" s="24" t="s">
        <v>58</v>
      </c>
      <c r="B32" s="15" t="s">
        <v>59</v>
      </c>
      <c r="C32" s="16">
        <v>1544522.47</v>
      </c>
      <c r="D32" s="16">
        <v>1340004.75</v>
      </c>
      <c r="E32" s="16">
        <v>223759.05</v>
      </c>
      <c r="F32" s="16">
        <f>SUM(C32:E32)</f>
        <v>3108286.2699999996</v>
      </c>
      <c r="H32" s="9">
        <f t="shared" si="2"/>
        <v>3108286.2699999996</v>
      </c>
    </row>
    <row r="33" spans="1:8" ht="13.5" thickBot="1" x14ac:dyDescent="0.25">
      <c r="A33" s="24" t="s">
        <v>60</v>
      </c>
      <c r="B33" s="15" t="s">
        <v>61</v>
      </c>
      <c r="C33" s="16">
        <v>227319.16</v>
      </c>
      <c r="D33" s="16">
        <v>175648.63</v>
      </c>
      <c r="E33" s="16">
        <v>30179.119999999999</v>
      </c>
      <c r="F33" s="16">
        <f t="shared" ref="F33" si="3">SUM(C33:E33)</f>
        <v>433146.91000000003</v>
      </c>
      <c r="H33" s="9">
        <f t="shared" si="2"/>
        <v>433146.91000000003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+C35+C42+C45+C48+C53+C60+C65+C78+C93</f>
        <v>4286999.58</v>
      </c>
      <c r="D34" s="8">
        <f>+D35+D42+D45+D48+D53+D60+D65+D78+D93</f>
        <v>37209244.049999997</v>
      </c>
      <c r="E34" s="8">
        <f>+E35+E42+E45+E48+E53+E60+E65+E78+E93</f>
        <v>2047843.07</v>
      </c>
      <c r="F34" s="8">
        <f>+F35+F42+F45+F48+F53+F60+F65+F78+F93</f>
        <v>43544086.700000003</v>
      </c>
      <c r="H34" s="9">
        <f t="shared" si="2"/>
        <v>43544086.699999996</v>
      </c>
    </row>
    <row r="35" spans="1:8" ht="16.5" x14ac:dyDescent="0.3">
      <c r="A35" s="10" t="s">
        <v>63</v>
      </c>
      <c r="B35" s="11" t="s">
        <v>64</v>
      </c>
      <c r="C35" s="13">
        <f>SUM(C36:C41)</f>
        <v>4286999.58</v>
      </c>
      <c r="D35" s="13">
        <f>SUM(D36:D41)</f>
        <v>2206319.7699999996</v>
      </c>
      <c r="E35" s="13">
        <f>SUM(E36:E41)</f>
        <v>254576.5</v>
      </c>
      <c r="F35" s="13">
        <f>SUM(C35:E35)</f>
        <v>6747895.8499999996</v>
      </c>
      <c r="H35" s="9">
        <f t="shared" si="2"/>
        <v>6747895.8499999996</v>
      </c>
    </row>
    <row r="36" spans="1:8" x14ac:dyDescent="0.2">
      <c r="A36" s="24" t="s">
        <v>65</v>
      </c>
      <c r="B36" s="15" t="s">
        <v>66</v>
      </c>
      <c r="C36" s="16">
        <v>3680654.43</v>
      </c>
      <c r="D36" s="16">
        <v>743461.86</v>
      </c>
      <c r="E36" s="16">
        <v>0</v>
      </c>
      <c r="F36" s="16">
        <f>SUM(C36:E36)</f>
        <v>4424116.29</v>
      </c>
      <c r="H36" s="9">
        <f t="shared" si="2"/>
        <v>4424116.29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4960</v>
      </c>
      <c r="E37" s="16">
        <v>0</v>
      </c>
      <c r="F37" s="16">
        <f t="shared" ref="F37:F41" si="4">SUM(C37:E37)</f>
        <v>4960</v>
      </c>
      <c r="H37" s="9">
        <f t="shared" si="2"/>
        <v>4960</v>
      </c>
    </row>
    <row r="38" spans="1:8" x14ac:dyDescent="0.2">
      <c r="A38" s="24" t="s">
        <v>69</v>
      </c>
      <c r="B38" s="15" t="s">
        <v>70</v>
      </c>
      <c r="C38" s="25">
        <v>606345.15</v>
      </c>
      <c r="D38" s="16">
        <v>178910</v>
      </c>
      <c r="E38" s="16">
        <v>247438.5</v>
      </c>
      <c r="F38" s="16">
        <f t="shared" si="4"/>
        <v>1032693.65</v>
      </c>
      <c r="H38" s="9">
        <f t="shared" si="2"/>
        <v>1032693.65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1202339.8799999999</v>
      </c>
      <c r="E39" s="16">
        <v>0</v>
      </c>
      <c r="F39" s="16">
        <f t="shared" si="4"/>
        <v>1202339.8799999999</v>
      </c>
      <c r="H39" s="9">
        <f t="shared" si="2"/>
        <v>1202339.8799999999</v>
      </c>
    </row>
    <row r="40" spans="1:8" x14ac:dyDescent="0.2">
      <c r="A40" s="24" t="s">
        <v>73</v>
      </c>
      <c r="B40" s="15" t="s">
        <v>74</v>
      </c>
      <c r="C40" s="16"/>
      <c r="D40" s="16">
        <v>29108.03</v>
      </c>
      <c r="E40" s="16">
        <v>6238</v>
      </c>
      <c r="F40" s="16">
        <f t="shared" si="4"/>
        <v>35346.03</v>
      </c>
      <c r="H40" s="9">
        <f t="shared" si="2"/>
        <v>35346.03</v>
      </c>
    </row>
    <row r="41" spans="1:8" x14ac:dyDescent="0.2">
      <c r="A41" s="24" t="s">
        <v>75</v>
      </c>
      <c r="B41" s="15" t="s">
        <v>76</v>
      </c>
      <c r="C41" s="16"/>
      <c r="D41" s="16">
        <v>47540</v>
      </c>
      <c r="E41" s="16">
        <v>900</v>
      </c>
      <c r="F41" s="16">
        <f t="shared" si="4"/>
        <v>48440</v>
      </c>
      <c r="H41" s="9">
        <f t="shared" si="2"/>
        <v>48440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>SUM(D43:D44)</f>
        <v>5475</v>
      </c>
      <c r="E42" s="20">
        <f>SUM(E43:E44)</f>
        <v>6472</v>
      </c>
      <c r="F42" s="20">
        <f>SUM(C42:E42)</f>
        <v>11947</v>
      </c>
      <c r="H42" s="9">
        <f t="shared" si="2"/>
        <v>11947</v>
      </c>
    </row>
    <row r="43" spans="1:8" x14ac:dyDescent="0.2">
      <c r="A43" s="26" t="s">
        <v>79</v>
      </c>
      <c r="B43" s="15" t="s">
        <v>80</v>
      </c>
      <c r="C43" s="16"/>
      <c r="D43" s="16">
        <v>5000</v>
      </c>
      <c r="E43" s="16">
        <v>0</v>
      </c>
      <c r="F43" s="16">
        <f>SUM(C43:E43)</f>
        <v>5000</v>
      </c>
      <c r="H43" s="9">
        <f t="shared" si="2"/>
        <v>5000</v>
      </c>
    </row>
    <row r="44" spans="1:8" x14ac:dyDescent="0.2">
      <c r="A44" s="26" t="s">
        <v>81</v>
      </c>
      <c r="B44" s="15" t="s">
        <v>82</v>
      </c>
      <c r="C44" s="16"/>
      <c r="D44" s="16">
        <v>475</v>
      </c>
      <c r="E44" s="16">
        <v>6472</v>
      </c>
      <c r="F44" s="16">
        <f>SUM(C44:E44)</f>
        <v>6947</v>
      </c>
      <c r="H44" s="9">
        <f t="shared" si="2"/>
        <v>6947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>SUM(D46:D47)</f>
        <v>1650312</v>
      </c>
      <c r="E45" s="20">
        <f>SUM(E46:E47)</f>
        <v>777734.8</v>
      </c>
      <c r="F45" s="20">
        <f>SUM(C45:E45)</f>
        <v>2428046.7999999998</v>
      </c>
      <c r="H45" s="9">
        <f t="shared" si="2"/>
        <v>2428046.7999999998</v>
      </c>
    </row>
    <row r="46" spans="1:8" x14ac:dyDescent="0.2">
      <c r="A46" s="24" t="s">
        <v>85</v>
      </c>
      <c r="B46" s="15" t="s">
        <v>86</v>
      </c>
      <c r="C46" s="16"/>
      <c r="D46" s="16">
        <v>1650312</v>
      </c>
      <c r="E46" s="16">
        <v>777734.8</v>
      </c>
      <c r="F46" s="16">
        <f>SUM(C46:E46)</f>
        <v>2428046.7999999998</v>
      </c>
      <c r="H46" s="9">
        <f t="shared" si="2"/>
        <v>2428046.7999999998</v>
      </c>
    </row>
    <row r="47" spans="1:8" x14ac:dyDescent="0.2">
      <c r="A47" s="24" t="s">
        <v>87</v>
      </c>
      <c r="B47" s="15" t="s">
        <v>88</v>
      </c>
      <c r="C47" s="16"/>
      <c r="D47" s="16"/>
      <c r="E47" s="16">
        <v>0</v>
      </c>
      <c r="F47" s="16"/>
      <c r="H47" s="9">
        <f t="shared" si="2"/>
        <v>0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>SUM(D49:D52)</f>
        <v>19908698</v>
      </c>
      <c r="E48" s="20">
        <f>SUM(E49:E52)</f>
        <v>11468.07</v>
      </c>
      <c r="F48" s="20">
        <f t="shared" ref="F48:F53" si="5">SUM(C48:E48)</f>
        <v>19920166.07</v>
      </c>
      <c r="H48" s="9">
        <f t="shared" si="2"/>
        <v>19920166.07</v>
      </c>
    </row>
    <row r="49" spans="1:8" x14ac:dyDescent="0.2">
      <c r="A49" s="26" t="s">
        <v>91</v>
      </c>
      <c r="B49" s="15" t="s">
        <v>92</v>
      </c>
      <c r="C49" s="16"/>
      <c r="D49" s="21">
        <f>19447172+440500</f>
        <v>19887672</v>
      </c>
      <c r="E49" s="16">
        <v>5575.07</v>
      </c>
      <c r="F49" s="16">
        <f>SUM(C49:E49)</f>
        <v>19893247.07</v>
      </c>
      <c r="H49" s="9">
        <f t="shared" si="2"/>
        <v>19893247.07</v>
      </c>
    </row>
    <row r="50" spans="1:8" x14ac:dyDescent="0.2">
      <c r="A50" s="26" t="s">
        <v>93</v>
      </c>
      <c r="B50" s="15" t="s">
        <v>94</v>
      </c>
      <c r="C50" s="16"/>
      <c r="D50" s="16">
        <v>750</v>
      </c>
      <c r="E50" s="16">
        <v>0</v>
      </c>
      <c r="F50" s="16">
        <f t="shared" ref="F50:F52" si="6">SUM(C50:E50)</f>
        <v>750</v>
      </c>
      <c r="H50" s="9">
        <f t="shared" si="2"/>
        <v>750</v>
      </c>
    </row>
    <row r="51" spans="1:8" x14ac:dyDescent="0.2">
      <c r="A51" s="26" t="s">
        <v>95</v>
      </c>
      <c r="B51" s="15" t="s">
        <v>96</v>
      </c>
      <c r="C51" s="16"/>
      <c r="D51" s="16">
        <v>0</v>
      </c>
      <c r="E51" s="16">
        <v>0</v>
      </c>
      <c r="F51" s="16">
        <f t="shared" si="6"/>
        <v>0</v>
      </c>
      <c r="H51" s="9">
        <f t="shared" si="2"/>
        <v>0</v>
      </c>
    </row>
    <row r="52" spans="1:8" x14ac:dyDescent="0.2">
      <c r="A52" s="26" t="s">
        <v>97</v>
      </c>
      <c r="B52" s="15" t="s">
        <v>98</v>
      </c>
      <c r="C52" s="16"/>
      <c r="D52" s="16">
        <v>20276</v>
      </c>
      <c r="E52" s="16">
        <v>5893</v>
      </c>
      <c r="F52" s="16">
        <f t="shared" si="6"/>
        <v>26169</v>
      </c>
      <c r="H52" s="9">
        <f t="shared" si="2"/>
        <v>26169</v>
      </c>
    </row>
    <row r="53" spans="1:8" ht="16.5" x14ac:dyDescent="0.3">
      <c r="A53" s="18" t="s">
        <v>99</v>
      </c>
      <c r="B53" s="19" t="s">
        <v>100</v>
      </c>
      <c r="C53" s="20">
        <f>SUM(C54:C58)</f>
        <v>0</v>
      </c>
      <c r="D53" s="20">
        <f>+D54+D55+D58</f>
        <v>223343.35</v>
      </c>
      <c r="E53" s="20">
        <f>SUM(E54:E58)</f>
        <v>34500</v>
      </c>
      <c r="F53" s="20">
        <f t="shared" si="5"/>
        <v>257843.35</v>
      </c>
      <c r="H53" s="9">
        <f t="shared" si="2"/>
        <v>257843.35</v>
      </c>
    </row>
    <row r="54" spans="1:8" x14ac:dyDescent="0.2">
      <c r="A54" s="26" t="s">
        <v>101</v>
      </c>
      <c r="B54" s="15" t="s">
        <v>102</v>
      </c>
      <c r="C54" s="16">
        <v>0</v>
      </c>
      <c r="D54" s="16">
        <v>170622.1</v>
      </c>
      <c r="E54" s="16"/>
      <c r="F54" s="16">
        <f>SUM(C54:E54)</f>
        <v>170622.1</v>
      </c>
      <c r="H54" s="9">
        <f t="shared" si="2"/>
        <v>170622.1</v>
      </c>
    </row>
    <row r="55" spans="1:8" x14ac:dyDescent="0.2">
      <c r="A55" s="26" t="s">
        <v>103</v>
      </c>
      <c r="B55" s="15" t="s">
        <v>104</v>
      </c>
      <c r="C55" s="16"/>
      <c r="D55" s="16">
        <v>0</v>
      </c>
      <c r="E55" s="16">
        <v>0</v>
      </c>
      <c r="F55" s="16">
        <f t="shared" ref="F55:F64" si="7">SUM(C55:E55)</f>
        <v>0</v>
      </c>
      <c r="H55" s="9">
        <f t="shared" si="2"/>
        <v>0</v>
      </c>
    </row>
    <row r="56" spans="1:8" x14ac:dyDescent="0.2">
      <c r="A56" s="26" t="s">
        <v>105</v>
      </c>
      <c r="B56" s="15" t="s">
        <v>106</v>
      </c>
      <c r="C56" s="16"/>
      <c r="D56" s="16"/>
      <c r="E56" s="16">
        <v>0</v>
      </c>
      <c r="F56" s="16">
        <f t="shared" si="7"/>
        <v>0</v>
      </c>
      <c r="H56" s="9">
        <f t="shared" si="2"/>
        <v>0</v>
      </c>
    </row>
    <row r="57" spans="1:8" x14ac:dyDescent="0.2">
      <c r="A57" s="26" t="s">
        <v>107</v>
      </c>
      <c r="B57" s="15" t="s">
        <v>108</v>
      </c>
      <c r="C57" s="16"/>
      <c r="D57" s="16">
        <v>0</v>
      </c>
      <c r="E57" s="16">
        <v>34500</v>
      </c>
      <c r="F57" s="16">
        <f t="shared" si="7"/>
        <v>34500</v>
      </c>
      <c r="H57" s="9">
        <f t="shared" si="2"/>
        <v>34500</v>
      </c>
    </row>
    <row r="58" spans="1:8" x14ac:dyDescent="0.2">
      <c r="A58" s="26" t="s">
        <v>109</v>
      </c>
      <c r="B58" s="15" t="s">
        <v>110</v>
      </c>
      <c r="C58" s="16"/>
      <c r="D58" s="16">
        <v>52721.25</v>
      </c>
      <c r="E58" s="16">
        <v>0</v>
      </c>
      <c r="F58" s="16">
        <f t="shared" si="7"/>
        <v>52721.25</v>
      </c>
      <c r="H58" s="9">
        <f t="shared" si="2"/>
        <v>52721.25</v>
      </c>
    </row>
    <row r="59" spans="1:8" x14ac:dyDescent="0.2">
      <c r="A59" s="24"/>
      <c r="B59" s="15"/>
      <c r="C59" s="16"/>
      <c r="D59" s="16"/>
      <c r="E59" s="16"/>
      <c r="F59" s="16">
        <f t="shared" si="7"/>
        <v>0</v>
      </c>
      <c r="H59" s="9">
        <f t="shared" si="2"/>
        <v>0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>SUM(D61:D64)</f>
        <v>352528.04</v>
      </c>
      <c r="E60" s="20">
        <f>SUM(E61:E64)</f>
        <v>0</v>
      </c>
      <c r="F60" s="20">
        <f>+F61+F62+F63</f>
        <v>352528.04</v>
      </c>
      <c r="H60" s="9">
        <f t="shared" si="2"/>
        <v>352528.04</v>
      </c>
    </row>
    <row r="61" spans="1:8" x14ac:dyDescent="0.2">
      <c r="A61" s="26" t="s">
        <v>113</v>
      </c>
      <c r="B61" s="15" t="s">
        <v>114</v>
      </c>
      <c r="C61" s="16"/>
      <c r="D61" s="16"/>
      <c r="E61" s="16"/>
      <c r="F61" s="16">
        <f t="shared" si="7"/>
        <v>0</v>
      </c>
      <c r="H61" s="9">
        <f t="shared" si="2"/>
        <v>0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0</v>
      </c>
      <c r="E62" s="16"/>
      <c r="F62" s="16">
        <f t="shared" si="7"/>
        <v>0</v>
      </c>
      <c r="H62" s="9">
        <f t="shared" si="2"/>
        <v>0</v>
      </c>
    </row>
    <row r="63" spans="1:8" x14ac:dyDescent="0.2">
      <c r="A63" s="26" t="s">
        <v>117</v>
      </c>
      <c r="B63" s="15" t="s">
        <v>118</v>
      </c>
      <c r="C63" s="16"/>
      <c r="D63" s="16">
        <v>352528.04</v>
      </c>
      <c r="E63" s="16"/>
      <c r="F63" s="16">
        <f t="shared" si="7"/>
        <v>352528.04</v>
      </c>
      <c r="H63" s="9">
        <f t="shared" si="2"/>
        <v>352528.04</v>
      </c>
    </row>
    <row r="64" spans="1:8" x14ac:dyDescent="0.2">
      <c r="A64" s="24"/>
      <c r="B64" s="15"/>
      <c r="C64" s="16"/>
      <c r="D64" s="16"/>
      <c r="E64" s="16"/>
      <c r="F64" s="16">
        <f t="shared" si="7"/>
        <v>0</v>
      </c>
      <c r="H64" s="9">
        <f t="shared" si="2"/>
        <v>0</v>
      </c>
    </row>
    <row r="65" spans="1:8" ht="16.5" x14ac:dyDescent="0.3">
      <c r="A65" s="18" t="s">
        <v>119</v>
      </c>
      <c r="B65" s="19" t="s">
        <v>120</v>
      </c>
      <c r="C65" s="20">
        <f>SUM(C66:C77)</f>
        <v>0</v>
      </c>
      <c r="D65" s="20">
        <f>SUM(D66:D77)</f>
        <v>29843.93</v>
      </c>
      <c r="E65" s="20">
        <f>SUM(E66:E77)</f>
        <v>953091.7</v>
      </c>
      <c r="F65" s="20">
        <f>SUM(C65:E65)</f>
        <v>982935.63</v>
      </c>
      <c r="H65" s="9">
        <f t="shared" si="2"/>
        <v>982935.63</v>
      </c>
    </row>
    <row r="66" spans="1:8" x14ac:dyDescent="0.2">
      <c r="A66" s="26" t="s">
        <v>121</v>
      </c>
      <c r="B66" s="15" t="s">
        <v>122</v>
      </c>
      <c r="C66" s="16"/>
      <c r="D66" s="16">
        <v>0</v>
      </c>
      <c r="E66" s="16"/>
      <c r="F66" s="16">
        <f>SUM(C66:E66)</f>
        <v>0</v>
      </c>
      <c r="H66" s="9">
        <f t="shared" si="2"/>
        <v>0</v>
      </c>
    </row>
    <row r="67" spans="1:8" x14ac:dyDescent="0.2">
      <c r="A67" s="26" t="s">
        <v>123</v>
      </c>
      <c r="B67" s="15" t="s">
        <v>124</v>
      </c>
      <c r="C67" s="16"/>
      <c r="D67" s="16">
        <v>18704.43</v>
      </c>
      <c r="E67" s="16">
        <v>0</v>
      </c>
      <c r="F67" s="16">
        <f t="shared" ref="F67:F77" si="8">SUM(C67:E67)</f>
        <v>18704.43</v>
      </c>
      <c r="H67" s="9"/>
    </row>
    <row r="68" spans="1:8" x14ac:dyDescent="0.2">
      <c r="A68" s="26" t="s">
        <v>125</v>
      </c>
      <c r="B68" s="15" t="s">
        <v>126</v>
      </c>
      <c r="C68" s="16"/>
      <c r="D68" s="16">
        <v>1000</v>
      </c>
      <c r="E68" s="16">
        <v>0</v>
      </c>
      <c r="F68" s="16">
        <f t="shared" si="8"/>
        <v>1000</v>
      </c>
      <c r="H68" s="9"/>
    </row>
    <row r="69" spans="1:8" x14ac:dyDescent="0.2">
      <c r="A69" s="26" t="s">
        <v>127</v>
      </c>
      <c r="B69" s="15" t="s">
        <v>128</v>
      </c>
      <c r="C69" s="16"/>
      <c r="D69" s="16">
        <v>600</v>
      </c>
      <c r="E69" s="16">
        <v>842895.77</v>
      </c>
      <c r="F69" s="16">
        <f t="shared" si="8"/>
        <v>843495.77</v>
      </c>
      <c r="H69" s="9"/>
    </row>
    <row r="70" spans="1:8" x14ac:dyDescent="0.2">
      <c r="A70" s="26" t="s">
        <v>129</v>
      </c>
      <c r="B70" s="15" t="s">
        <v>130</v>
      </c>
      <c r="C70" s="16"/>
      <c r="D70" s="16">
        <v>0</v>
      </c>
      <c r="E70" s="16">
        <v>0</v>
      </c>
      <c r="F70" s="16">
        <f t="shared" si="8"/>
        <v>0</v>
      </c>
      <c r="H70" s="9"/>
    </row>
    <row r="71" spans="1:8" x14ac:dyDescent="0.2">
      <c r="A71" s="26" t="s">
        <v>131</v>
      </c>
      <c r="B71" s="15" t="s">
        <v>132</v>
      </c>
      <c r="C71" s="16"/>
      <c r="D71" s="16">
        <v>0</v>
      </c>
      <c r="E71" s="16">
        <v>0</v>
      </c>
      <c r="F71" s="16">
        <f t="shared" si="8"/>
        <v>0</v>
      </c>
      <c r="H71" s="9"/>
    </row>
    <row r="72" spans="1:8" x14ac:dyDescent="0.2">
      <c r="A72" s="26" t="s">
        <v>133</v>
      </c>
      <c r="B72" s="15" t="s">
        <v>134</v>
      </c>
      <c r="C72" s="16"/>
      <c r="D72" s="16">
        <v>7032</v>
      </c>
      <c r="E72" s="16">
        <v>0</v>
      </c>
      <c r="F72" s="16">
        <f t="shared" si="8"/>
        <v>7032</v>
      </c>
      <c r="H72" s="9">
        <f>+C72+D72+E72</f>
        <v>7032</v>
      </c>
    </row>
    <row r="73" spans="1:8" x14ac:dyDescent="0.2">
      <c r="A73" s="26" t="s">
        <v>135</v>
      </c>
      <c r="B73" s="15" t="s">
        <v>136</v>
      </c>
      <c r="C73" s="16"/>
      <c r="D73" s="16">
        <v>0</v>
      </c>
      <c r="E73" s="16">
        <v>0</v>
      </c>
      <c r="F73" s="16">
        <f t="shared" si="8"/>
        <v>0</v>
      </c>
      <c r="H73" s="9"/>
    </row>
    <row r="74" spans="1:8" x14ac:dyDescent="0.2">
      <c r="A74" s="26" t="s">
        <v>137</v>
      </c>
      <c r="B74" s="15" t="s">
        <v>138</v>
      </c>
      <c r="C74" s="16"/>
      <c r="D74" s="16">
        <v>0</v>
      </c>
      <c r="E74" s="16">
        <v>0</v>
      </c>
      <c r="F74" s="16">
        <f t="shared" si="8"/>
        <v>0</v>
      </c>
      <c r="H74" s="9"/>
    </row>
    <row r="75" spans="1:8" x14ac:dyDescent="0.2">
      <c r="A75" s="26" t="s">
        <v>139</v>
      </c>
      <c r="B75" s="15" t="s">
        <v>140</v>
      </c>
      <c r="C75" s="16"/>
      <c r="D75" s="16">
        <f>649+1858.5</f>
        <v>2507.5</v>
      </c>
      <c r="E75" s="16">
        <v>8055</v>
      </c>
      <c r="F75" s="16">
        <f t="shared" si="8"/>
        <v>10562.5</v>
      </c>
      <c r="H75" s="9"/>
    </row>
    <row r="76" spans="1:8" x14ac:dyDescent="0.2">
      <c r="A76" s="26" t="s">
        <v>133</v>
      </c>
      <c r="B76" s="15" t="s">
        <v>141</v>
      </c>
      <c r="C76" s="16"/>
      <c r="D76" s="16">
        <v>0</v>
      </c>
      <c r="E76" s="16">
        <v>102140.93</v>
      </c>
      <c r="F76" s="16">
        <f t="shared" si="8"/>
        <v>102140.93</v>
      </c>
      <c r="H76" s="9"/>
    </row>
    <row r="77" spans="1:8" x14ac:dyDescent="0.2">
      <c r="A77" s="26" t="s">
        <v>142</v>
      </c>
      <c r="B77" s="15" t="s">
        <v>143</v>
      </c>
      <c r="C77" s="16"/>
      <c r="D77" s="16"/>
      <c r="E77" s="16" t="s">
        <v>144</v>
      </c>
      <c r="F77" s="16">
        <f t="shared" si="8"/>
        <v>0</v>
      </c>
      <c r="H77" s="9" t="e">
        <f>+C77+D77+E77</f>
        <v>#VALUE!</v>
      </c>
    </row>
    <row r="78" spans="1:8" ht="16.5" x14ac:dyDescent="0.3">
      <c r="A78" s="18" t="s">
        <v>145</v>
      </c>
      <c r="B78" s="19" t="s">
        <v>146</v>
      </c>
      <c r="C78" s="20">
        <f>SUM(C79:C92)</f>
        <v>0</v>
      </c>
      <c r="D78" s="20">
        <f>SUM(D79:D92)</f>
        <v>12829623.960000001</v>
      </c>
      <c r="E78" s="20">
        <f>SUM(E79:E92)</f>
        <v>10000</v>
      </c>
      <c r="F78" s="20">
        <f>SUM(C78:E78)</f>
        <v>12839623.960000001</v>
      </c>
      <c r="H78" s="9">
        <f>+C78+D78+E78</f>
        <v>12839623.960000001</v>
      </c>
    </row>
    <row r="79" spans="1:8" x14ac:dyDescent="0.2">
      <c r="A79" s="26" t="s">
        <v>147</v>
      </c>
      <c r="B79" s="15" t="s">
        <v>148</v>
      </c>
      <c r="C79" s="16"/>
      <c r="D79" s="16">
        <v>0</v>
      </c>
      <c r="E79" s="16"/>
      <c r="F79" s="16">
        <f>SUM(C79:E79)</f>
        <v>0</v>
      </c>
      <c r="H79" s="9">
        <f>+C79+D79+E79</f>
        <v>0</v>
      </c>
    </row>
    <row r="80" spans="1:8" x14ac:dyDescent="0.2">
      <c r="A80" s="26" t="s">
        <v>149</v>
      </c>
      <c r="B80" s="15" t="s">
        <v>150</v>
      </c>
      <c r="C80" s="16"/>
      <c r="D80" s="16">
        <v>55602.91</v>
      </c>
      <c r="E80" s="16"/>
      <c r="F80" s="16">
        <f t="shared" ref="F80:F97" si="9">SUM(C80:E80)</f>
        <v>55602.91</v>
      </c>
      <c r="H80" s="9">
        <f>+C80+D80+E80</f>
        <v>55602.91</v>
      </c>
    </row>
    <row r="81" spans="1:8" x14ac:dyDescent="0.2">
      <c r="A81" s="26" t="s">
        <v>151</v>
      </c>
      <c r="B81" s="15" t="s">
        <v>152</v>
      </c>
      <c r="C81" s="16"/>
      <c r="D81" s="16">
        <v>0</v>
      </c>
      <c r="E81" s="16"/>
      <c r="F81" s="16">
        <f t="shared" si="9"/>
        <v>0</v>
      </c>
      <c r="H81" s="9"/>
    </row>
    <row r="82" spans="1:8" x14ac:dyDescent="0.2">
      <c r="A82" s="26" t="s">
        <v>153</v>
      </c>
      <c r="B82" s="15" t="s">
        <v>154</v>
      </c>
      <c r="C82" s="16"/>
      <c r="D82" s="16">
        <v>0</v>
      </c>
      <c r="E82" s="16">
        <v>0</v>
      </c>
      <c r="F82" s="16">
        <f t="shared" si="9"/>
        <v>0</v>
      </c>
      <c r="H82" s="9">
        <f>+C82+D82+E82</f>
        <v>0</v>
      </c>
    </row>
    <row r="83" spans="1:8" x14ac:dyDescent="0.2">
      <c r="A83" s="26" t="s">
        <v>155</v>
      </c>
      <c r="B83" s="15" t="s">
        <v>156</v>
      </c>
      <c r="C83" s="16"/>
      <c r="D83" s="16">
        <v>10322</v>
      </c>
      <c r="E83" s="16">
        <v>0</v>
      </c>
      <c r="F83" s="16">
        <f t="shared" si="9"/>
        <v>10322</v>
      </c>
      <c r="H83" s="9"/>
    </row>
    <row r="84" spans="1:8" x14ac:dyDescent="0.2">
      <c r="A84" s="26" t="s">
        <v>157</v>
      </c>
      <c r="B84" s="15" t="s">
        <v>158</v>
      </c>
      <c r="C84" s="16"/>
      <c r="D84" s="16">
        <v>37569.050000000003</v>
      </c>
      <c r="E84" s="16">
        <v>0</v>
      </c>
      <c r="F84" s="16">
        <f t="shared" si="9"/>
        <v>37569.050000000003</v>
      </c>
      <c r="H84" s="9">
        <f>+C84+D84+E84</f>
        <v>37569.050000000003</v>
      </c>
    </row>
    <row r="85" spans="1:8" x14ac:dyDescent="0.2">
      <c r="A85" s="26" t="s">
        <v>159</v>
      </c>
      <c r="B85" s="15" t="s">
        <v>160</v>
      </c>
      <c r="C85" s="16"/>
      <c r="D85" s="16">
        <f>9780+6000</f>
        <v>15780</v>
      </c>
      <c r="E85" s="16">
        <v>10000</v>
      </c>
      <c r="F85" s="16">
        <f t="shared" si="9"/>
        <v>25780</v>
      </c>
      <c r="H85" s="9">
        <f>+C85+D85+E85</f>
        <v>25780</v>
      </c>
    </row>
    <row r="86" spans="1:8" x14ac:dyDescent="0.2">
      <c r="A86" s="26" t="s">
        <v>161</v>
      </c>
      <c r="B86" s="15" t="s">
        <v>162</v>
      </c>
      <c r="C86" s="16"/>
      <c r="D86" s="16">
        <v>0</v>
      </c>
      <c r="E86" s="16">
        <v>0</v>
      </c>
      <c r="F86" s="16">
        <f t="shared" si="9"/>
        <v>0</v>
      </c>
      <c r="H86" s="9">
        <f>+C86+D86+E86</f>
        <v>0</v>
      </c>
    </row>
    <row r="87" spans="1:8" x14ac:dyDescent="0.2">
      <c r="A87" s="26" t="s">
        <v>163</v>
      </c>
      <c r="B87" s="15" t="s">
        <v>164</v>
      </c>
      <c r="D87" s="16">
        <v>12000000</v>
      </c>
      <c r="E87" s="16">
        <v>0</v>
      </c>
      <c r="F87" s="16">
        <f t="shared" si="9"/>
        <v>12000000</v>
      </c>
      <c r="H87" s="9">
        <f>+C92+D87+E87</f>
        <v>12000000</v>
      </c>
    </row>
    <row r="88" spans="1:8" x14ac:dyDescent="0.2">
      <c r="A88" s="26" t="s">
        <v>165</v>
      </c>
      <c r="B88" s="15" t="s">
        <v>166</v>
      </c>
      <c r="C88" s="16"/>
      <c r="D88" s="16">
        <v>1000</v>
      </c>
      <c r="E88" s="16">
        <v>0</v>
      </c>
      <c r="F88" s="16">
        <f t="shared" si="9"/>
        <v>1000</v>
      </c>
      <c r="H88" s="9"/>
    </row>
    <row r="89" spans="1:8" x14ac:dyDescent="0.2">
      <c r="A89" s="26" t="s">
        <v>167</v>
      </c>
      <c r="B89" s="15" t="s">
        <v>168</v>
      </c>
      <c r="C89" s="16"/>
      <c r="D89" s="16">
        <v>0</v>
      </c>
      <c r="E89" s="16">
        <v>0</v>
      </c>
      <c r="F89" s="16">
        <f t="shared" si="9"/>
        <v>0</v>
      </c>
      <c r="H89" s="9"/>
    </row>
    <row r="90" spans="1:8" x14ac:dyDescent="0.2">
      <c r="A90" s="26" t="s">
        <v>169</v>
      </c>
      <c r="B90" s="15" t="s">
        <v>170</v>
      </c>
      <c r="C90" s="16"/>
      <c r="D90" s="16">
        <v>581700</v>
      </c>
      <c r="E90" s="27">
        <v>0</v>
      </c>
      <c r="F90" s="16">
        <f t="shared" si="9"/>
        <v>581700</v>
      </c>
      <c r="H90" s="9">
        <f>+C90+D90+E90</f>
        <v>581700</v>
      </c>
    </row>
    <row r="91" spans="1:8" x14ac:dyDescent="0.2">
      <c r="A91" s="26" t="s">
        <v>171</v>
      </c>
      <c r="B91" s="15" t="s">
        <v>172</v>
      </c>
      <c r="C91" s="16"/>
      <c r="D91" s="16">
        <v>800</v>
      </c>
      <c r="E91" s="16">
        <v>0</v>
      </c>
      <c r="F91" s="16">
        <f t="shared" si="9"/>
        <v>800</v>
      </c>
      <c r="H91" s="9"/>
    </row>
    <row r="92" spans="1:8" x14ac:dyDescent="0.2">
      <c r="A92" s="26" t="s">
        <v>173</v>
      </c>
      <c r="B92" s="15" t="s">
        <v>174</v>
      </c>
      <c r="C92" s="16">
        <v>0</v>
      </c>
      <c r="D92" s="16">
        <v>126850</v>
      </c>
      <c r="E92" s="16">
        <v>0</v>
      </c>
      <c r="F92" s="16">
        <f t="shared" si="9"/>
        <v>126850</v>
      </c>
      <c r="H92" s="9"/>
    </row>
    <row r="93" spans="1:8" ht="16.5" x14ac:dyDescent="0.3">
      <c r="A93" s="18" t="s">
        <v>175</v>
      </c>
      <c r="B93" s="19" t="s">
        <v>176</v>
      </c>
      <c r="C93" s="18"/>
      <c r="D93" s="28">
        <f>+D94</f>
        <v>3100</v>
      </c>
      <c r="E93" s="20">
        <f>SUM(E94:E97)</f>
        <v>0</v>
      </c>
      <c r="F93" s="20">
        <f>SUM(F94:F97)</f>
        <v>3100</v>
      </c>
      <c r="G93" s="20">
        <f>SUM(G94:G97)</f>
        <v>0</v>
      </c>
      <c r="H93" s="20">
        <f>SUM(H94:H97)</f>
        <v>3100</v>
      </c>
    </row>
    <row r="94" spans="1:8" x14ac:dyDescent="0.2">
      <c r="A94" s="26" t="s">
        <v>177</v>
      </c>
      <c r="B94" s="15" t="s">
        <v>178</v>
      </c>
      <c r="C94" s="16"/>
      <c r="D94" s="16">
        <v>3100</v>
      </c>
      <c r="E94" s="16"/>
      <c r="F94" s="16">
        <f>SUM(C94:E94)</f>
        <v>3100</v>
      </c>
      <c r="H94" s="9">
        <f>+C94+D94+E94</f>
        <v>3100</v>
      </c>
    </row>
    <row r="95" spans="1:8" x14ac:dyDescent="0.2">
      <c r="A95" s="26" t="s">
        <v>179</v>
      </c>
      <c r="B95" s="15" t="s">
        <v>180</v>
      </c>
      <c r="C95" s="16"/>
      <c r="D95" s="16"/>
      <c r="E95" s="16"/>
      <c r="F95" s="16">
        <f t="shared" si="9"/>
        <v>0</v>
      </c>
      <c r="H95" s="9">
        <f>+C95+D95+E95</f>
        <v>0</v>
      </c>
    </row>
    <row r="96" spans="1:8" x14ac:dyDescent="0.2">
      <c r="A96" s="26" t="s">
        <v>181</v>
      </c>
      <c r="B96" s="15" t="s">
        <v>182</v>
      </c>
      <c r="C96" s="16"/>
      <c r="D96" s="16"/>
      <c r="E96" s="16"/>
      <c r="F96" s="16">
        <f t="shared" si="9"/>
        <v>0</v>
      </c>
      <c r="H96" s="9">
        <f>+C96+D96+E96</f>
        <v>0</v>
      </c>
    </row>
    <row r="97" spans="1:8" ht="13.5" thickBot="1" x14ac:dyDescent="0.25">
      <c r="A97" s="29" t="s">
        <v>183</v>
      </c>
      <c r="B97" s="30" t="s">
        <v>184</v>
      </c>
      <c r="C97" s="31"/>
      <c r="D97" s="31"/>
      <c r="E97" s="31"/>
      <c r="F97" s="16">
        <f t="shared" si="9"/>
        <v>0</v>
      </c>
      <c r="H97" s="9"/>
    </row>
    <row r="98" spans="1:8" ht="16.5" thickBot="1" x14ac:dyDescent="0.3">
      <c r="A98" s="6">
        <v>2.2999999999999998</v>
      </c>
      <c r="B98" s="7" t="s">
        <v>185</v>
      </c>
      <c r="C98" s="8">
        <f>C99+C142+C151</f>
        <v>0</v>
      </c>
      <c r="D98" s="8">
        <f>D99+D104+D110+D117+D120+D127+D142+D151</f>
        <v>1045819.3399999999</v>
      </c>
      <c r="E98" s="8">
        <f>+E99+E104+E110+E117+E120+E127+E142+E151</f>
        <v>479266.18</v>
      </c>
      <c r="F98" s="8">
        <f>+F99+F104+F110+F117+F120+F127+F142+F151</f>
        <v>1525085.52</v>
      </c>
      <c r="H98" s="9">
        <f t="shared" ref="H98:H134" si="10">+C98+D98+E98</f>
        <v>1525085.5199999998</v>
      </c>
    </row>
    <row r="99" spans="1:8" ht="16.5" x14ac:dyDescent="0.3">
      <c r="A99" s="18" t="s">
        <v>186</v>
      </c>
      <c r="B99" s="19" t="s">
        <v>187</v>
      </c>
      <c r="C99" s="20">
        <f>SUM(C100:C102)</f>
        <v>0</v>
      </c>
      <c r="D99" s="20">
        <f>+D100+D101+D102+D103</f>
        <v>655994.97</v>
      </c>
      <c r="E99" s="20">
        <f>SUM(E100:E102)</f>
        <v>90357.98</v>
      </c>
      <c r="F99" s="20">
        <f t="shared" ref="F99" si="11">SUM(C99:E99)</f>
        <v>746352.95</v>
      </c>
      <c r="H99" s="9">
        <f t="shared" si="10"/>
        <v>746352.95</v>
      </c>
    </row>
    <row r="100" spans="1:8" x14ac:dyDescent="0.2">
      <c r="A100" s="26" t="s">
        <v>188</v>
      </c>
      <c r="B100" s="15" t="s">
        <v>189</v>
      </c>
      <c r="C100" s="16">
        <v>0</v>
      </c>
      <c r="D100" s="16">
        <v>648894.97</v>
      </c>
      <c r="E100" s="16">
        <v>90357.98</v>
      </c>
      <c r="F100" s="16">
        <f>SUM(C100:E100)</f>
        <v>739252.95</v>
      </c>
      <c r="H100" s="9">
        <f t="shared" si="10"/>
        <v>739252.95</v>
      </c>
    </row>
    <row r="101" spans="1:8" x14ac:dyDescent="0.2">
      <c r="A101" s="26" t="s">
        <v>190</v>
      </c>
      <c r="B101" s="15" t="s">
        <v>191</v>
      </c>
      <c r="C101" s="16"/>
      <c r="D101" s="16">
        <v>0</v>
      </c>
      <c r="E101" s="16">
        <v>0</v>
      </c>
      <c r="F101" s="16">
        <f t="shared" ref="F101:F103" si="12">SUM(C101:E101)</f>
        <v>0</v>
      </c>
      <c r="H101" s="9">
        <f t="shared" si="10"/>
        <v>0</v>
      </c>
    </row>
    <row r="102" spans="1:8" x14ac:dyDescent="0.2">
      <c r="A102" s="26" t="s">
        <v>192</v>
      </c>
      <c r="B102" s="15" t="s">
        <v>193</v>
      </c>
      <c r="C102" s="16"/>
      <c r="D102" s="16">
        <v>7100</v>
      </c>
      <c r="E102" s="16">
        <v>0</v>
      </c>
      <c r="F102" s="16">
        <f t="shared" si="12"/>
        <v>7100</v>
      </c>
      <c r="H102" s="9">
        <f t="shared" si="10"/>
        <v>7100</v>
      </c>
    </row>
    <row r="103" spans="1:8" x14ac:dyDescent="0.2">
      <c r="A103" s="26" t="s">
        <v>194</v>
      </c>
      <c r="B103" s="15" t="s">
        <v>195</v>
      </c>
      <c r="C103" s="16"/>
      <c r="D103" s="16">
        <v>0</v>
      </c>
      <c r="E103" s="16"/>
      <c r="F103" s="16">
        <f t="shared" si="12"/>
        <v>0</v>
      </c>
      <c r="H103" s="9">
        <f t="shared" si="10"/>
        <v>0</v>
      </c>
    </row>
    <row r="104" spans="1:8" ht="16.5" x14ac:dyDescent="0.3">
      <c r="A104" s="18" t="s">
        <v>196</v>
      </c>
      <c r="B104" s="19" t="s">
        <v>197</v>
      </c>
      <c r="C104" s="20">
        <f>SUM(C105:C109)</f>
        <v>0</v>
      </c>
      <c r="D104" s="20">
        <f>SUM(D105:D109)</f>
        <v>5223.62</v>
      </c>
      <c r="E104" s="20">
        <f>SUM(E105:E109)</f>
        <v>0</v>
      </c>
      <c r="F104" s="20">
        <f>SUM(C104:E104)</f>
        <v>5223.62</v>
      </c>
      <c r="H104" s="9">
        <f t="shared" si="10"/>
        <v>5223.62</v>
      </c>
    </row>
    <row r="105" spans="1:8" x14ac:dyDescent="0.2">
      <c r="A105" s="26" t="s">
        <v>198</v>
      </c>
      <c r="B105" s="15" t="s">
        <v>199</v>
      </c>
      <c r="C105" s="16"/>
      <c r="D105" s="16">
        <v>0</v>
      </c>
      <c r="E105" s="16">
        <v>0</v>
      </c>
      <c r="F105" s="16">
        <f>SUM(C105:E105)</f>
        <v>0</v>
      </c>
      <c r="H105" s="9">
        <f t="shared" si="10"/>
        <v>0</v>
      </c>
    </row>
    <row r="106" spans="1:8" x14ac:dyDescent="0.2">
      <c r="A106" s="26" t="s">
        <v>200</v>
      </c>
      <c r="B106" s="15" t="s">
        <v>201</v>
      </c>
      <c r="C106" s="16"/>
      <c r="D106" s="16">
        <v>5223.62</v>
      </c>
      <c r="E106" s="16">
        <v>0</v>
      </c>
      <c r="F106" s="16">
        <f t="shared" ref="F106:F109" si="13">SUM(C106:E106)</f>
        <v>5223.62</v>
      </c>
      <c r="H106" s="9">
        <f t="shared" si="10"/>
        <v>5223.62</v>
      </c>
    </row>
    <row r="107" spans="1:8" x14ac:dyDescent="0.2">
      <c r="A107" s="26" t="s">
        <v>202</v>
      </c>
      <c r="B107" s="15" t="s">
        <v>203</v>
      </c>
      <c r="C107" s="16"/>
      <c r="D107" s="16">
        <v>0</v>
      </c>
      <c r="E107" s="16">
        <v>0</v>
      </c>
      <c r="F107" s="16">
        <f t="shared" si="13"/>
        <v>0</v>
      </c>
      <c r="H107" s="9">
        <f t="shared" si="10"/>
        <v>0</v>
      </c>
    </row>
    <row r="108" spans="1:8" x14ac:dyDescent="0.2">
      <c r="A108" s="26" t="s">
        <v>204</v>
      </c>
      <c r="B108" s="15" t="s">
        <v>205</v>
      </c>
      <c r="C108" s="16"/>
      <c r="D108" s="16"/>
      <c r="E108" s="16"/>
      <c r="F108" s="16">
        <f t="shared" si="13"/>
        <v>0</v>
      </c>
      <c r="H108" s="9">
        <f t="shared" si="10"/>
        <v>0</v>
      </c>
    </row>
    <row r="109" spans="1:8" x14ac:dyDescent="0.2">
      <c r="A109" s="24"/>
      <c r="B109" s="15"/>
      <c r="C109" s="16"/>
      <c r="D109" s="16"/>
      <c r="E109" s="16"/>
      <c r="F109" s="16">
        <f t="shared" si="13"/>
        <v>0</v>
      </c>
      <c r="H109" s="9">
        <f t="shared" si="10"/>
        <v>0</v>
      </c>
    </row>
    <row r="110" spans="1:8" ht="16.5" x14ac:dyDescent="0.3">
      <c r="A110" s="18" t="s">
        <v>206</v>
      </c>
      <c r="B110" s="19" t="s">
        <v>207</v>
      </c>
      <c r="C110" s="20">
        <f>SUM(C111:C116)</f>
        <v>0</v>
      </c>
      <c r="D110" s="20">
        <f>SUM(D111:D116)</f>
        <v>11648.24</v>
      </c>
      <c r="E110" s="20">
        <f>SUM(E111:E116)</f>
        <v>0</v>
      </c>
      <c r="F110" s="20">
        <f>SUM(C110:E110)</f>
        <v>11648.24</v>
      </c>
      <c r="H110" s="9">
        <f t="shared" si="10"/>
        <v>11648.24</v>
      </c>
    </row>
    <row r="111" spans="1:8" x14ac:dyDescent="0.2">
      <c r="A111" s="26" t="s">
        <v>208</v>
      </c>
      <c r="B111" s="15" t="s">
        <v>209</v>
      </c>
      <c r="C111" s="16"/>
      <c r="D111" s="16">
        <v>988.85</v>
      </c>
      <c r="E111" s="16"/>
      <c r="F111" s="16">
        <f t="shared" ref="F111:F116" si="14">+C111+D111+E111</f>
        <v>988.85</v>
      </c>
      <c r="H111" s="9">
        <f t="shared" si="10"/>
        <v>988.85</v>
      </c>
    </row>
    <row r="112" spans="1:8" x14ac:dyDescent="0.2">
      <c r="A112" s="26" t="s">
        <v>210</v>
      </c>
      <c r="B112" s="15" t="s">
        <v>211</v>
      </c>
      <c r="C112" s="16"/>
      <c r="D112" s="16">
        <v>10659.39</v>
      </c>
      <c r="E112" s="16">
        <v>0</v>
      </c>
      <c r="F112" s="16">
        <f t="shared" si="14"/>
        <v>10659.39</v>
      </c>
      <c r="H112" s="9">
        <f t="shared" si="10"/>
        <v>10659.39</v>
      </c>
    </row>
    <row r="113" spans="1:8" x14ac:dyDescent="0.2">
      <c r="A113" s="26" t="s">
        <v>212</v>
      </c>
      <c r="B113" s="15" t="s">
        <v>213</v>
      </c>
      <c r="C113" s="16"/>
      <c r="D113" s="16">
        <v>0</v>
      </c>
      <c r="E113" s="16">
        <v>0</v>
      </c>
      <c r="F113" s="16">
        <f t="shared" si="14"/>
        <v>0</v>
      </c>
      <c r="H113" s="9">
        <f t="shared" si="10"/>
        <v>0</v>
      </c>
    </row>
    <row r="114" spans="1:8" x14ac:dyDescent="0.2">
      <c r="A114" s="26" t="s">
        <v>214</v>
      </c>
      <c r="B114" s="15" t="s">
        <v>215</v>
      </c>
      <c r="C114" s="16"/>
      <c r="D114" s="16">
        <v>0</v>
      </c>
      <c r="E114" s="16">
        <v>0</v>
      </c>
      <c r="F114" s="16">
        <f t="shared" si="14"/>
        <v>0</v>
      </c>
      <c r="H114" s="9">
        <f t="shared" si="10"/>
        <v>0</v>
      </c>
    </row>
    <row r="115" spans="1:8" x14ac:dyDescent="0.2">
      <c r="A115" s="26" t="s">
        <v>216</v>
      </c>
      <c r="B115" s="15" t="s">
        <v>217</v>
      </c>
      <c r="C115" s="16"/>
      <c r="D115" s="16">
        <v>0</v>
      </c>
      <c r="E115" s="16">
        <v>0</v>
      </c>
      <c r="F115" s="16">
        <f t="shared" si="14"/>
        <v>0</v>
      </c>
      <c r="H115" s="9">
        <f t="shared" si="10"/>
        <v>0</v>
      </c>
    </row>
    <row r="116" spans="1:8" x14ac:dyDescent="0.2">
      <c r="A116" s="24"/>
      <c r="B116" s="15"/>
      <c r="C116" s="16"/>
      <c r="D116" s="16"/>
      <c r="E116" s="16"/>
      <c r="F116" s="16">
        <f t="shared" si="14"/>
        <v>0</v>
      </c>
      <c r="H116" s="9">
        <f t="shared" si="10"/>
        <v>0</v>
      </c>
    </row>
    <row r="117" spans="1:8" ht="16.5" x14ac:dyDescent="0.3">
      <c r="A117" s="18" t="s">
        <v>218</v>
      </c>
      <c r="B117" s="19" t="s">
        <v>219</v>
      </c>
      <c r="C117" s="20">
        <f>SUM(C118:C119)</f>
        <v>0</v>
      </c>
      <c r="D117" s="20">
        <f>SUM(D118:D119)</f>
        <v>53822.21</v>
      </c>
      <c r="E117" s="20">
        <f>SUM(E118:E119)</f>
        <v>0</v>
      </c>
      <c r="F117" s="20">
        <f>SUM(C116:E117)</f>
        <v>53822.21</v>
      </c>
      <c r="H117" s="9">
        <f t="shared" si="10"/>
        <v>53822.21</v>
      </c>
    </row>
    <row r="118" spans="1:8" x14ac:dyDescent="0.2">
      <c r="A118" s="26" t="s">
        <v>220</v>
      </c>
      <c r="B118" s="15" t="s">
        <v>221</v>
      </c>
      <c r="C118" s="16"/>
      <c r="D118" s="16">
        <v>53822.21</v>
      </c>
      <c r="E118" s="16">
        <v>0</v>
      </c>
      <c r="F118" s="16">
        <f>+C118+D118+E118</f>
        <v>53822.21</v>
      </c>
      <c r="H118" s="9">
        <f t="shared" si="10"/>
        <v>53822.21</v>
      </c>
    </row>
    <row r="119" spans="1:8" x14ac:dyDescent="0.2">
      <c r="A119" s="26"/>
      <c r="B119" s="15"/>
      <c r="C119" s="16"/>
      <c r="D119" s="16"/>
      <c r="E119" s="16"/>
      <c r="F119" s="16">
        <f>+C119+D119+E119</f>
        <v>0</v>
      </c>
      <c r="H119" s="9">
        <f t="shared" si="10"/>
        <v>0</v>
      </c>
    </row>
    <row r="120" spans="1:8" ht="16.5" x14ac:dyDescent="0.3">
      <c r="A120" s="18" t="s">
        <v>222</v>
      </c>
      <c r="B120" s="19" t="s">
        <v>223</v>
      </c>
      <c r="C120" s="20">
        <f>SUM(C121:C126)</f>
        <v>0</v>
      </c>
      <c r="D120" s="20">
        <f>SUM(D121:D125)</f>
        <v>11187.73</v>
      </c>
      <c r="E120" s="20">
        <f>SUM(E121:E125)</f>
        <v>835</v>
      </c>
      <c r="F120" s="20">
        <f t="shared" ref="F120" si="15">SUM(C120:E120)</f>
        <v>12022.73</v>
      </c>
      <c r="H120" s="9">
        <f t="shared" si="10"/>
        <v>12022.73</v>
      </c>
    </row>
    <row r="121" spans="1:8" x14ac:dyDescent="0.2">
      <c r="A121" s="26" t="s">
        <v>224</v>
      </c>
      <c r="B121" s="15" t="s">
        <v>225</v>
      </c>
      <c r="C121" s="16"/>
      <c r="D121" s="16">
        <v>0</v>
      </c>
      <c r="E121" s="16"/>
      <c r="F121" s="16">
        <f>SUM(C121:E121)</f>
        <v>0</v>
      </c>
      <c r="H121" s="9">
        <f t="shared" si="10"/>
        <v>0</v>
      </c>
    </row>
    <row r="122" spans="1:8" x14ac:dyDescent="0.2">
      <c r="A122" s="26" t="s">
        <v>226</v>
      </c>
      <c r="B122" s="15" t="s">
        <v>227</v>
      </c>
      <c r="C122" s="16"/>
      <c r="D122" s="16">
        <v>1395</v>
      </c>
      <c r="E122" s="16"/>
      <c r="F122" s="16">
        <f t="shared" ref="F122:F126" si="16">SUM(C122:E122)</f>
        <v>1395</v>
      </c>
      <c r="H122" s="9">
        <f t="shared" si="10"/>
        <v>1395</v>
      </c>
    </row>
    <row r="123" spans="1:8" x14ac:dyDescent="0.2">
      <c r="A123" s="26" t="s">
        <v>228</v>
      </c>
      <c r="B123" s="15" t="s">
        <v>229</v>
      </c>
      <c r="C123" s="16"/>
      <c r="D123" s="16">
        <v>220</v>
      </c>
      <c r="E123" s="16">
        <v>0</v>
      </c>
      <c r="F123" s="16">
        <f t="shared" si="16"/>
        <v>220</v>
      </c>
      <c r="H123" s="9">
        <f t="shared" si="10"/>
        <v>220</v>
      </c>
    </row>
    <row r="124" spans="1:8" x14ac:dyDescent="0.2">
      <c r="A124" s="26" t="s">
        <v>230</v>
      </c>
      <c r="B124" s="15" t="s">
        <v>231</v>
      </c>
      <c r="C124" s="16"/>
      <c r="D124" s="16">
        <v>450</v>
      </c>
      <c r="E124" s="16"/>
      <c r="F124" s="16">
        <f t="shared" si="16"/>
        <v>450</v>
      </c>
      <c r="H124" s="9">
        <f t="shared" si="10"/>
        <v>450</v>
      </c>
    </row>
    <row r="125" spans="1:8" x14ac:dyDescent="0.2">
      <c r="A125" s="26" t="s">
        <v>232</v>
      </c>
      <c r="B125" s="15" t="s">
        <v>233</v>
      </c>
      <c r="C125" s="16"/>
      <c r="D125" s="16">
        <v>9122.73</v>
      </c>
      <c r="E125" s="16">
        <v>835</v>
      </c>
      <c r="F125" s="16">
        <f t="shared" si="16"/>
        <v>9957.73</v>
      </c>
      <c r="H125" s="9">
        <f t="shared" si="10"/>
        <v>9957.73</v>
      </c>
    </row>
    <row r="126" spans="1:8" x14ac:dyDescent="0.2">
      <c r="A126" s="24"/>
      <c r="B126" s="15"/>
      <c r="C126" s="16"/>
      <c r="D126" s="16"/>
      <c r="E126" s="16"/>
      <c r="F126" s="16">
        <f t="shared" si="16"/>
        <v>0</v>
      </c>
      <c r="H126" s="9">
        <f t="shared" si="10"/>
        <v>0</v>
      </c>
    </row>
    <row r="127" spans="1:8" ht="16.5" x14ac:dyDescent="0.3">
      <c r="A127" s="18" t="s">
        <v>234</v>
      </c>
      <c r="B127" s="19" t="s">
        <v>235</v>
      </c>
      <c r="C127" s="20">
        <f>SUM(C128:C141)</f>
        <v>0</v>
      </c>
      <c r="D127" s="20">
        <f>SUM(D128:D140)</f>
        <v>4998.2299999999996</v>
      </c>
      <c r="E127" s="20">
        <f>SUM(E128:E140)</f>
        <v>873.92</v>
      </c>
      <c r="F127" s="20">
        <f>SUM(C127:E127)</f>
        <v>5872.15</v>
      </c>
      <c r="H127" s="9">
        <f t="shared" si="10"/>
        <v>5872.15</v>
      </c>
    </row>
    <row r="128" spans="1:8" x14ac:dyDescent="0.2">
      <c r="A128" s="26" t="s">
        <v>236</v>
      </c>
      <c r="B128" s="15" t="s">
        <v>237</v>
      </c>
      <c r="C128" s="16"/>
      <c r="D128" s="16">
        <v>71.5</v>
      </c>
      <c r="E128" s="16"/>
      <c r="F128" s="16">
        <f>SUM(C128:E128)</f>
        <v>71.5</v>
      </c>
      <c r="H128" s="9">
        <f t="shared" si="10"/>
        <v>71.5</v>
      </c>
    </row>
    <row r="129" spans="1:8" x14ac:dyDescent="0.2">
      <c r="A129" s="26" t="s">
        <v>238</v>
      </c>
      <c r="B129" s="15" t="s">
        <v>239</v>
      </c>
      <c r="C129" s="16"/>
      <c r="D129" s="16">
        <v>0</v>
      </c>
      <c r="E129" s="16"/>
      <c r="F129" s="16">
        <f t="shared" ref="F129:F141" si="17">SUM(C129:E129)</f>
        <v>0</v>
      </c>
      <c r="H129" s="9">
        <f t="shared" si="10"/>
        <v>0</v>
      </c>
    </row>
    <row r="130" spans="1:8" x14ac:dyDescent="0.2">
      <c r="A130" s="26" t="s">
        <v>240</v>
      </c>
      <c r="B130" s="15" t="s">
        <v>241</v>
      </c>
      <c r="C130" s="16"/>
      <c r="D130" s="16">
        <v>0</v>
      </c>
      <c r="E130" s="16"/>
      <c r="F130" s="16">
        <f t="shared" si="17"/>
        <v>0</v>
      </c>
      <c r="H130" s="9">
        <f t="shared" si="10"/>
        <v>0</v>
      </c>
    </row>
    <row r="131" spans="1:8" x14ac:dyDescent="0.2">
      <c r="A131" s="26" t="s">
        <v>242</v>
      </c>
      <c r="B131" s="15" t="s">
        <v>243</v>
      </c>
      <c r="C131" s="16"/>
      <c r="D131" s="16">
        <v>0</v>
      </c>
      <c r="E131" s="16"/>
      <c r="F131" s="16">
        <f t="shared" si="17"/>
        <v>0</v>
      </c>
      <c r="H131" s="9">
        <f t="shared" si="10"/>
        <v>0</v>
      </c>
    </row>
    <row r="132" spans="1:8" x14ac:dyDescent="0.2">
      <c r="A132" s="26" t="s">
        <v>244</v>
      </c>
      <c r="B132" s="15" t="s">
        <v>245</v>
      </c>
      <c r="C132" s="16"/>
      <c r="D132" s="16">
        <v>0</v>
      </c>
      <c r="E132" s="16"/>
      <c r="F132" s="16">
        <f t="shared" si="17"/>
        <v>0</v>
      </c>
      <c r="H132" s="9">
        <f t="shared" si="10"/>
        <v>0</v>
      </c>
    </row>
    <row r="133" spans="1:8" x14ac:dyDescent="0.2">
      <c r="A133" s="26" t="s">
        <v>246</v>
      </c>
      <c r="B133" s="15" t="s">
        <v>247</v>
      </c>
      <c r="C133" s="16"/>
      <c r="D133" s="16">
        <v>0</v>
      </c>
      <c r="E133" s="16"/>
      <c r="F133" s="16">
        <f t="shared" si="17"/>
        <v>0</v>
      </c>
      <c r="H133" s="9">
        <f t="shared" si="10"/>
        <v>0</v>
      </c>
    </row>
    <row r="134" spans="1:8" x14ac:dyDescent="0.2">
      <c r="A134" s="26" t="s">
        <v>248</v>
      </c>
      <c r="B134" s="15" t="s">
        <v>249</v>
      </c>
      <c r="C134" s="16"/>
      <c r="D134" s="16">
        <v>0</v>
      </c>
      <c r="E134" s="16">
        <v>0</v>
      </c>
      <c r="F134" s="16">
        <f t="shared" si="17"/>
        <v>0</v>
      </c>
      <c r="H134" s="9">
        <f t="shared" si="10"/>
        <v>0</v>
      </c>
    </row>
    <row r="135" spans="1:8" x14ac:dyDescent="0.2">
      <c r="A135" s="26" t="s">
        <v>250</v>
      </c>
      <c r="B135" s="15" t="s">
        <v>251</v>
      </c>
      <c r="C135" s="16"/>
      <c r="D135" s="16">
        <v>0</v>
      </c>
      <c r="E135" s="16"/>
      <c r="F135" s="16">
        <f t="shared" si="17"/>
        <v>0</v>
      </c>
      <c r="H135" s="9"/>
    </row>
    <row r="136" spans="1:8" x14ac:dyDescent="0.2">
      <c r="A136" s="26" t="s">
        <v>252</v>
      </c>
      <c r="B136" s="15" t="s">
        <v>253</v>
      </c>
      <c r="C136" s="16"/>
      <c r="D136" s="16">
        <v>150</v>
      </c>
      <c r="E136" s="16">
        <v>873.92</v>
      </c>
      <c r="F136" s="16">
        <f t="shared" si="17"/>
        <v>1023.92</v>
      </c>
      <c r="H136" s="9"/>
    </row>
    <row r="137" spans="1:8" x14ac:dyDescent="0.2">
      <c r="A137" s="26" t="s">
        <v>254</v>
      </c>
      <c r="B137" s="15" t="s">
        <v>255</v>
      </c>
      <c r="C137" s="16"/>
      <c r="D137" s="16">
        <v>4776.7299999999996</v>
      </c>
      <c r="E137" s="16">
        <v>0</v>
      </c>
      <c r="F137" s="16">
        <f t="shared" si="17"/>
        <v>4776.7299999999996</v>
      </c>
      <c r="H137" s="9">
        <f t="shared" ref="H137:H144" si="18">+C137+D137+E137</f>
        <v>4776.7299999999996</v>
      </c>
    </row>
    <row r="138" spans="1:8" x14ac:dyDescent="0.2">
      <c r="A138" s="26" t="s">
        <v>256</v>
      </c>
      <c r="B138" s="15" t="s">
        <v>257</v>
      </c>
      <c r="C138" s="16"/>
      <c r="D138" s="16">
        <v>0</v>
      </c>
      <c r="E138" s="16"/>
      <c r="F138" s="16">
        <f t="shared" si="17"/>
        <v>0</v>
      </c>
      <c r="H138" s="9">
        <f t="shared" si="18"/>
        <v>0</v>
      </c>
    </row>
    <row r="139" spans="1:8" x14ac:dyDescent="0.2">
      <c r="A139" s="26" t="s">
        <v>258</v>
      </c>
      <c r="B139" s="15" t="s">
        <v>259</v>
      </c>
      <c r="C139" s="16"/>
      <c r="D139" s="16">
        <v>0</v>
      </c>
      <c r="E139" s="16"/>
      <c r="F139" s="16">
        <f t="shared" si="17"/>
        <v>0</v>
      </c>
      <c r="H139" s="9">
        <f t="shared" si="18"/>
        <v>0</v>
      </c>
    </row>
    <row r="140" spans="1:8" x14ac:dyDescent="0.2">
      <c r="A140" s="26" t="s">
        <v>260</v>
      </c>
      <c r="B140" s="15" t="s">
        <v>261</v>
      </c>
      <c r="C140" s="16"/>
      <c r="D140" s="16">
        <v>0</v>
      </c>
      <c r="E140" s="16"/>
      <c r="F140" s="16">
        <f t="shared" si="17"/>
        <v>0</v>
      </c>
      <c r="H140" s="9">
        <f t="shared" si="18"/>
        <v>0</v>
      </c>
    </row>
    <row r="141" spans="1:8" x14ac:dyDescent="0.2">
      <c r="A141" s="24"/>
      <c r="B141" s="15"/>
      <c r="C141" s="16"/>
      <c r="D141" s="16"/>
      <c r="E141" s="16"/>
      <c r="F141" s="16">
        <f t="shared" si="17"/>
        <v>0</v>
      </c>
      <c r="H141" s="9">
        <f t="shared" si="18"/>
        <v>0</v>
      </c>
    </row>
    <row r="142" spans="1:8" ht="16.5" x14ac:dyDescent="0.3">
      <c r="A142" s="18" t="s">
        <v>262</v>
      </c>
      <c r="B142" s="19" t="s">
        <v>263</v>
      </c>
      <c r="C142" s="20">
        <f>SUM(C143:C149)</f>
        <v>0</v>
      </c>
      <c r="D142" s="20">
        <f>SUM(D143:D150)</f>
        <v>248687.49000000002</v>
      </c>
      <c r="E142" s="20">
        <f>SUM(E143:E150)</f>
        <v>125978.58</v>
      </c>
      <c r="F142" s="20">
        <f>SUM(C142:E142)</f>
        <v>374666.07</v>
      </c>
      <c r="H142" s="9">
        <f t="shared" si="18"/>
        <v>374666.07</v>
      </c>
    </row>
    <row r="143" spans="1:8" x14ac:dyDescent="0.2">
      <c r="A143" s="26" t="s">
        <v>264</v>
      </c>
      <c r="B143" s="15" t="s">
        <v>265</v>
      </c>
      <c r="C143" s="16">
        <v>0</v>
      </c>
      <c r="D143" s="16">
        <v>45675.16</v>
      </c>
      <c r="E143" s="16">
        <v>0</v>
      </c>
      <c r="F143" s="16">
        <f>SUM(C143:E143)</f>
        <v>45675.16</v>
      </c>
      <c r="H143" s="9">
        <f t="shared" si="18"/>
        <v>45675.16</v>
      </c>
    </row>
    <row r="144" spans="1:8" x14ac:dyDescent="0.2">
      <c r="A144" s="26" t="s">
        <v>266</v>
      </c>
      <c r="B144" s="15" t="s">
        <v>267</v>
      </c>
      <c r="C144" s="16">
        <v>0</v>
      </c>
      <c r="D144" s="16">
        <v>195432.32000000001</v>
      </c>
      <c r="E144" s="16">
        <v>125978.58</v>
      </c>
      <c r="F144" s="16">
        <f t="shared" ref="F144:F150" si="19">SUM(C144:E144)</f>
        <v>321410.90000000002</v>
      </c>
      <c r="H144" s="9">
        <f t="shared" si="18"/>
        <v>321410.90000000002</v>
      </c>
    </row>
    <row r="145" spans="1:8" x14ac:dyDescent="0.2">
      <c r="A145" s="26" t="s">
        <v>268</v>
      </c>
      <c r="B145" s="15" t="s">
        <v>269</v>
      </c>
      <c r="C145" s="16"/>
      <c r="D145" s="16">
        <v>3600</v>
      </c>
      <c r="E145" s="16"/>
      <c r="F145" s="16">
        <f t="shared" si="19"/>
        <v>3600</v>
      </c>
      <c r="H145" s="9"/>
    </row>
    <row r="146" spans="1:8" x14ac:dyDescent="0.2">
      <c r="A146" s="26" t="s">
        <v>270</v>
      </c>
      <c r="B146" s="15" t="s">
        <v>271</v>
      </c>
      <c r="C146" s="16"/>
      <c r="D146" s="16">
        <v>0</v>
      </c>
      <c r="E146" s="16"/>
      <c r="F146" s="16">
        <f t="shared" si="19"/>
        <v>0</v>
      </c>
      <c r="H146" s="9">
        <f t="shared" ref="H146:H158" si="20">+C146+D146+E146</f>
        <v>0</v>
      </c>
    </row>
    <row r="147" spans="1:8" x14ac:dyDescent="0.2">
      <c r="A147" s="26" t="s">
        <v>272</v>
      </c>
      <c r="B147" s="15" t="s">
        <v>273</v>
      </c>
      <c r="C147" s="16"/>
      <c r="D147" s="16">
        <v>1905</v>
      </c>
      <c r="E147" s="16"/>
      <c r="F147" s="16">
        <f t="shared" si="19"/>
        <v>1905</v>
      </c>
      <c r="H147" s="9">
        <f t="shared" si="20"/>
        <v>1905</v>
      </c>
    </row>
    <row r="148" spans="1:8" x14ac:dyDescent="0.2">
      <c r="A148" s="26" t="s">
        <v>274</v>
      </c>
      <c r="B148" s="15" t="s">
        <v>275</v>
      </c>
      <c r="C148" s="16"/>
      <c r="D148" s="16">
        <v>600.01</v>
      </c>
      <c r="E148" s="16"/>
      <c r="F148" s="16">
        <f t="shared" si="19"/>
        <v>600.01</v>
      </c>
      <c r="H148" s="9">
        <f t="shared" si="20"/>
        <v>600.01</v>
      </c>
    </row>
    <row r="149" spans="1:8" x14ac:dyDescent="0.2">
      <c r="A149" s="26" t="s">
        <v>276</v>
      </c>
      <c r="B149" s="15" t="s">
        <v>277</v>
      </c>
      <c r="C149" s="16"/>
      <c r="D149" s="16">
        <v>1475</v>
      </c>
      <c r="E149" s="16"/>
      <c r="F149" s="16">
        <f t="shared" si="19"/>
        <v>1475</v>
      </c>
      <c r="H149" s="9">
        <f t="shared" si="20"/>
        <v>1475</v>
      </c>
    </row>
    <row r="150" spans="1:8" x14ac:dyDescent="0.2">
      <c r="A150" s="26" t="s">
        <v>278</v>
      </c>
      <c r="B150" s="15" t="s">
        <v>279</v>
      </c>
      <c r="C150" s="16"/>
      <c r="D150" s="16">
        <v>0</v>
      </c>
      <c r="E150" s="16"/>
      <c r="F150" s="16">
        <f t="shared" si="19"/>
        <v>0</v>
      </c>
      <c r="H150" s="9">
        <f t="shared" si="20"/>
        <v>0</v>
      </c>
    </row>
    <row r="151" spans="1:8" ht="16.5" x14ac:dyDescent="0.3">
      <c r="A151" s="18" t="s">
        <v>280</v>
      </c>
      <c r="B151" s="19" t="s">
        <v>281</v>
      </c>
      <c r="C151" s="20">
        <f>SUM(C152:C160)</f>
        <v>0</v>
      </c>
      <c r="D151" s="20">
        <f>SUM(D152:D159)</f>
        <v>54256.85</v>
      </c>
      <c r="E151" s="20">
        <f>SUM(E152:E159)</f>
        <v>261220.7</v>
      </c>
      <c r="F151" s="20">
        <f>SUM(C151:E151)</f>
        <v>315477.55</v>
      </c>
      <c r="H151" s="9">
        <f t="shared" si="20"/>
        <v>315477.55</v>
      </c>
    </row>
    <row r="152" spans="1:8" x14ac:dyDescent="0.2">
      <c r="A152" s="26" t="s">
        <v>282</v>
      </c>
      <c r="B152" s="15" t="s">
        <v>283</v>
      </c>
      <c r="C152" s="16"/>
      <c r="D152" s="16">
        <v>10123.86</v>
      </c>
      <c r="E152" s="16">
        <v>0</v>
      </c>
      <c r="F152" s="16">
        <f>SUM(C152:E152)</f>
        <v>10123.86</v>
      </c>
      <c r="H152" s="9">
        <f t="shared" si="20"/>
        <v>10123.86</v>
      </c>
    </row>
    <row r="153" spans="1:8" x14ac:dyDescent="0.2">
      <c r="A153" s="26" t="s">
        <v>284</v>
      </c>
      <c r="B153" s="15" t="s">
        <v>285</v>
      </c>
      <c r="C153" s="16"/>
      <c r="D153" s="16">
        <v>6834.99</v>
      </c>
      <c r="E153" s="16">
        <v>124786.7</v>
      </c>
      <c r="F153" s="16">
        <f t="shared" ref="F153:F160" si="21">SUM(C153:E153)</f>
        <v>131621.69</v>
      </c>
      <c r="H153" s="9">
        <f t="shared" si="20"/>
        <v>131621.69</v>
      </c>
    </row>
    <row r="154" spans="1:8" x14ac:dyDescent="0.2">
      <c r="A154" s="26" t="s">
        <v>286</v>
      </c>
      <c r="B154" s="15" t="s">
        <v>287</v>
      </c>
      <c r="C154" s="16"/>
      <c r="D154" s="16">
        <v>0</v>
      </c>
      <c r="E154" s="16">
        <v>0</v>
      </c>
      <c r="F154" s="16">
        <f t="shared" si="21"/>
        <v>0</v>
      </c>
      <c r="H154" s="9">
        <f t="shared" si="20"/>
        <v>0</v>
      </c>
    </row>
    <row r="155" spans="1:8" x14ac:dyDescent="0.2">
      <c r="A155" s="26" t="s">
        <v>288</v>
      </c>
      <c r="B155" s="15" t="s">
        <v>289</v>
      </c>
      <c r="C155" s="16"/>
      <c r="D155" s="16">
        <v>0</v>
      </c>
      <c r="E155" s="16">
        <v>0</v>
      </c>
      <c r="F155" s="16">
        <f t="shared" si="21"/>
        <v>0</v>
      </c>
      <c r="H155" s="9">
        <f t="shared" si="20"/>
        <v>0</v>
      </c>
    </row>
    <row r="156" spans="1:8" x14ac:dyDescent="0.2">
      <c r="A156" s="26" t="s">
        <v>290</v>
      </c>
      <c r="B156" s="15" t="s">
        <v>291</v>
      </c>
      <c r="C156" s="16"/>
      <c r="D156" s="16">
        <v>130</v>
      </c>
      <c r="E156" s="16">
        <v>19520</v>
      </c>
      <c r="F156" s="16">
        <f t="shared" si="21"/>
        <v>19650</v>
      </c>
      <c r="H156" s="9">
        <f t="shared" si="20"/>
        <v>19650</v>
      </c>
    </row>
    <row r="157" spans="1:8" x14ac:dyDescent="0.2">
      <c r="A157" s="26" t="s">
        <v>292</v>
      </c>
      <c r="B157" s="15" t="s">
        <v>293</v>
      </c>
      <c r="C157" s="16"/>
      <c r="D157" s="16">
        <v>14216.41</v>
      </c>
      <c r="E157" s="16">
        <v>0</v>
      </c>
      <c r="F157" s="16">
        <f t="shared" si="21"/>
        <v>14216.41</v>
      </c>
      <c r="H157" s="9">
        <f t="shared" si="20"/>
        <v>14216.41</v>
      </c>
    </row>
    <row r="158" spans="1:8" x14ac:dyDescent="0.2">
      <c r="A158" s="26" t="s">
        <v>294</v>
      </c>
      <c r="B158" s="15" t="s">
        <v>295</v>
      </c>
      <c r="C158" s="16"/>
      <c r="D158" s="16">
        <v>280</v>
      </c>
      <c r="E158" s="16">
        <v>116914</v>
      </c>
      <c r="F158" s="16">
        <f t="shared" si="21"/>
        <v>117194</v>
      </c>
      <c r="H158" s="9">
        <f t="shared" si="20"/>
        <v>117194</v>
      </c>
    </row>
    <row r="159" spans="1:8" x14ac:dyDescent="0.2">
      <c r="A159" s="26" t="s">
        <v>296</v>
      </c>
      <c r="B159" s="15" t="s">
        <v>297</v>
      </c>
      <c r="C159" s="16"/>
      <c r="D159" s="32">
        <v>22671.59</v>
      </c>
      <c r="E159" s="16">
        <v>0</v>
      </c>
      <c r="F159" s="16">
        <f t="shared" si="21"/>
        <v>22671.59</v>
      </c>
      <c r="H159" s="9" t="e">
        <f>+C159+#REF!+E159</f>
        <v>#REF!</v>
      </c>
    </row>
    <row r="160" spans="1:8" ht="13.5" thickBot="1" x14ac:dyDescent="0.25">
      <c r="A160" s="33" t="s">
        <v>298</v>
      </c>
      <c r="B160" s="34" t="s">
        <v>299</v>
      </c>
      <c r="C160" s="35">
        <v>0</v>
      </c>
      <c r="D160" s="32"/>
      <c r="E160" s="35"/>
      <c r="F160" s="16">
        <f t="shared" si="21"/>
        <v>0</v>
      </c>
      <c r="H160" s="9"/>
    </row>
    <row r="161" spans="1:8" ht="16.5" thickBot="1" x14ac:dyDescent="0.3">
      <c r="A161" s="6">
        <v>2.4</v>
      </c>
      <c r="B161" s="7" t="s">
        <v>300</v>
      </c>
      <c r="C161" s="8">
        <f>C169</f>
        <v>0</v>
      </c>
      <c r="D161" s="8">
        <f>+D162+D169</f>
        <v>691000</v>
      </c>
      <c r="E161" s="8">
        <f>E169+E162</f>
        <v>6237002.3499999996</v>
      </c>
      <c r="F161" s="8">
        <f>+F162+F169</f>
        <v>6928002.3499999996</v>
      </c>
      <c r="H161" s="9">
        <f>+C161+D161+E161</f>
        <v>6928002.3499999996</v>
      </c>
    </row>
    <row r="162" spans="1:8" ht="16.5" x14ac:dyDescent="0.3">
      <c r="A162" s="18" t="s">
        <v>301</v>
      </c>
      <c r="B162" s="19" t="s">
        <v>302</v>
      </c>
      <c r="C162" s="20">
        <f>SUM(C167:C170)</f>
        <v>0</v>
      </c>
      <c r="D162" s="20">
        <f>+D164+D165+D166+D167+D163+D168</f>
        <v>241000</v>
      </c>
      <c r="E162" s="20">
        <f>+E167+E164</f>
        <v>0</v>
      </c>
      <c r="F162" s="20">
        <f>+E162+D162+C162</f>
        <v>241000</v>
      </c>
      <c r="H162" s="9">
        <f>+C162+D162+E162</f>
        <v>241000</v>
      </c>
    </row>
    <row r="163" spans="1:8" s="39" customFormat="1" ht="16.5" x14ac:dyDescent="0.3">
      <c r="A163" s="36" t="s">
        <v>303</v>
      </c>
      <c r="B163" s="37" t="s">
        <v>304</v>
      </c>
      <c r="C163" s="38"/>
      <c r="D163" s="21">
        <v>0</v>
      </c>
      <c r="E163" s="38"/>
      <c r="F163" s="16">
        <f>SUM(C163:E163)</f>
        <v>0</v>
      </c>
      <c r="H163" s="40"/>
    </row>
    <row r="164" spans="1:8" x14ac:dyDescent="0.2">
      <c r="A164" s="26" t="s">
        <v>305</v>
      </c>
      <c r="B164" s="15" t="s">
        <v>306</v>
      </c>
      <c r="C164" s="16"/>
      <c r="D164" s="16">
        <v>41000</v>
      </c>
      <c r="E164" s="16">
        <v>0</v>
      </c>
      <c r="F164" s="16">
        <f t="shared" ref="F164:F168" si="22">SUM(C164:E164)</f>
        <v>41000</v>
      </c>
      <c r="H164" s="9"/>
    </row>
    <row r="165" spans="1:8" x14ac:dyDescent="0.2">
      <c r="A165" s="26" t="s">
        <v>307</v>
      </c>
      <c r="B165" s="15" t="s">
        <v>308</v>
      </c>
      <c r="C165" s="16"/>
      <c r="D165" s="16">
        <v>0</v>
      </c>
      <c r="E165" s="16"/>
      <c r="F165" s="16">
        <f t="shared" si="22"/>
        <v>0</v>
      </c>
      <c r="H165" s="9"/>
    </row>
    <row r="166" spans="1:8" x14ac:dyDescent="0.2">
      <c r="A166" s="26" t="s">
        <v>309</v>
      </c>
      <c r="B166" s="15" t="s">
        <v>310</v>
      </c>
      <c r="C166" s="16"/>
      <c r="D166" s="16">
        <v>0</v>
      </c>
      <c r="E166" s="16"/>
      <c r="F166" s="16">
        <f t="shared" si="22"/>
        <v>0</v>
      </c>
      <c r="H166" s="9"/>
    </row>
    <row r="167" spans="1:8" x14ac:dyDescent="0.2">
      <c r="A167" s="26" t="s">
        <v>311</v>
      </c>
      <c r="B167" s="15" t="s">
        <v>312</v>
      </c>
      <c r="C167" s="16"/>
      <c r="D167" s="16">
        <v>200000</v>
      </c>
      <c r="E167" s="16"/>
      <c r="F167" s="16">
        <f t="shared" si="22"/>
        <v>200000</v>
      </c>
      <c r="H167" s="9">
        <f t="shared" ref="H167:H190" si="23">+C167+D167+E167</f>
        <v>200000</v>
      </c>
    </row>
    <row r="168" spans="1:8" x14ac:dyDescent="0.2">
      <c r="A168" s="26" t="s">
        <v>313</v>
      </c>
      <c r="B168" s="15" t="s">
        <v>314</v>
      </c>
      <c r="C168" s="16"/>
      <c r="D168" s="16">
        <v>0</v>
      </c>
      <c r="E168" s="16"/>
      <c r="F168" s="16">
        <f t="shared" si="22"/>
        <v>0</v>
      </c>
      <c r="H168" s="9"/>
    </row>
    <row r="169" spans="1:8" ht="16.5" x14ac:dyDescent="0.3">
      <c r="A169" s="18" t="s">
        <v>315</v>
      </c>
      <c r="B169" s="19" t="s">
        <v>316</v>
      </c>
      <c r="C169" s="20">
        <f>SUM(C170:C172)</f>
        <v>0</v>
      </c>
      <c r="D169" s="20">
        <f>SUM(D170:D172)</f>
        <v>450000</v>
      </c>
      <c r="E169" s="20">
        <f>SUM(E170:E172)</f>
        <v>6237002.3499999996</v>
      </c>
      <c r="F169" s="20">
        <f>SUM(F170:F172)</f>
        <v>6687002.3499999996</v>
      </c>
      <c r="H169" s="9">
        <f t="shared" si="23"/>
        <v>6687002.3499999996</v>
      </c>
    </row>
    <row r="170" spans="1:8" x14ac:dyDescent="0.2">
      <c r="A170" s="26" t="s">
        <v>317</v>
      </c>
      <c r="B170" s="15" t="s">
        <v>318</v>
      </c>
      <c r="C170" s="16">
        <v>0</v>
      </c>
      <c r="D170" s="16">
        <v>0</v>
      </c>
      <c r="E170" s="16">
        <v>6237002.3499999996</v>
      </c>
      <c r="F170" s="16">
        <f>SUM(C170:E170)</f>
        <v>6237002.3499999996</v>
      </c>
      <c r="H170" s="9">
        <f t="shared" si="23"/>
        <v>6237002.3499999996</v>
      </c>
    </row>
    <row r="171" spans="1:8" x14ac:dyDescent="0.2">
      <c r="A171" s="26" t="s">
        <v>319</v>
      </c>
      <c r="B171" s="15" t="s">
        <v>320</v>
      </c>
      <c r="C171" s="16"/>
      <c r="D171" s="16">
        <v>0</v>
      </c>
      <c r="E171" s="16"/>
      <c r="F171" s="16">
        <f t="shared" ref="F171:F172" si="24">SUM(C171:E171)</f>
        <v>0</v>
      </c>
      <c r="H171" s="9">
        <f t="shared" si="23"/>
        <v>0</v>
      </c>
    </row>
    <row r="172" spans="1:8" ht="13.5" thickBot="1" x14ac:dyDescent="0.25">
      <c r="A172" s="24" t="s">
        <v>321</v>
      </c>
      <c r="B172" s="15" t="s">
        <v>322</v>
      </c>
      <c r="C172" s="16"/>
      <c r="D172" s="16">
        <v>450000</v>
      </c>
      <c r="E172" s="16"/>
      <c r="F172" s="16">
        <f t="shared" si="24"/>
        <v>450000</v>
      </c>
      <c r="H172" s="9">
        <f t="shared" si="23"/>
        <v>450000</v>
      </c>
    </row>
    <row r="173" spans="1:8" ht="16.5" thickBot="1" x14ac:dyDescent="0.3">
      <c r="A173" s="6">
        <v>2.6</v>
      </c>
      <c r="B173" s="7" t="s">
        <v>323</v>
      </c>
      <c r="C173" s="8">
        <f>C174</f>
        <v>0</v>
      </c>
      <c r="D173" s="8">
        <f>+D174+D181+D186+D189+D196+D199+D213</f>
        <v>0</v>
      </c>
      <c r="E173" s="8">
        <f>+E174+E181+E186+E189+E196+E199+E213</f>
        <v>161660</v>
      </c>
      <c r="F173" s="8">
        <f>SUM(C173:E173)</f>
        <v>161660</v>
      </c>
      <c r="H173" s="9">
        <f t="shared" si="23"/>
        <v>161660</v>
      </c>
    </row>
    <row r="174" spans="1:8" ht="16.5" x14ac:dyDescent="0.3">
      <c r="A174" s="10" t="s">
        <v>324</v>
      </c>
      <c r="B174" s="11" t="s">
        <v>325</v>
      </c>
      <c r="C174" s="13">
        <f>SUM(C175:C215)</f>
        <v>0</v>
      </c>
      <c r="D174" s="13">
        <f>SUM(D175:D180)</f>
        <v>0</v>
      </c>
      <c r="E174" s="41">
        <f>+E175+E177+E176+E178+E179+E180</f>
        <v>0</v>
      </c>
      <c r="F174" s="13">
        <f>+E174+D174+C174</f>
        <v>0</v>
      </c>
      <c r="H174" s="9">
        <f t="shared" si="23"/>
        <v>0</v>
      </c>
    </row>
    <row r="175" spans="1:8" x14ac:dyDescent="0.2">
      <c r="A175" s="26" t="s">
        <v>326</v>
      </c>
      <c r="B175" s="15" t="s">
        <v>327</v>
      </c>
      <c r="C175" s="16"/>
      <c r="D175" s="16">
        <v>0</v>
      </c>
      <c r="E175" s="16">
        <v>0</v>
      </c>
      <c r="F175" s="16">
        <f t="shared" ref="F175:F180" si="25">SUM(C175:E175)</f>
        <v>0</v>
      </c>
      <c r="H175" s="9">
        <f t="shared" si="23"/>
        <v>0</v>
      </c>
    </row>
    <row r="176" spans="1:8" x14ac:dyDescent="0.2">
      <c r="A176" s="26" t="s">
        <v>328</v>
      </c>
      <c r="B176" s="15" t="s">
        <v>329</v>
      </c>
      <c r="C176" s="16"/>
      <c r="D176" s="16">
        <v>0</v>
      </c>
      <c r="E176" s="16">
        <v>0</v>
      </c>
      <c r="F176" s="16">
        <f t="shared" si="25"/>
        <v>0</v>
      </c>
      <c r="H176" s="9">
        <f t="shared" si="23"/>
        <v>0</v>
      </c>
    </row>
    <row r="177" spans="1:8" x14ac:dyDescent="0.2">
      <c r="A177" s="26" t="s">
        <v>330</v>
      </c>
      <c r="B177" s="15" t="s">
        <v>331</v>
      </c>
      <c r="C177" s="16"/>
      <c r="D177" s="16">
        <v>0</v>
      </c>
      <c r="E177" s="16">
        <v>0</v>
      </c>
      <c r="F177" s="16">
        <f t="shared" si="25"/>
        <v>0</v>
      </c>
      <c r="H177" s="9">
        <f t="shared" si="23"/>
        <v>0</v>
      </c>
    </row>
    <row r="178" spans="1:8" x14ac:dyDescent="0.2">
      <c r="A178" s="26" t="s">
        <v>332</v>
      </c>
      <c r="B178" s="15" t="s">
        <v>333</v>
      </c>
      <c r="C178" s="16"/>
      <c r="D178" s="16">
        <v>0</v>
      </c>
      <c r="E178" s="16">
        <v>0</v>
      </c>
      <c r="F178" s="16">
        <f t="shared" si="25"/>
        <v>0</v>
      </c>
      <c r="H178" s="9">
        <f t="shared" si="23"/>
        <v>0</v>
      </c>
    </row>
    <row r="179" spans="1:8" x14ac:dyDescent="0.2">
      <c r="A179" s="26" t="s">
        <v>334</v>
      </c>
      <c r="B179" s="15" t="s">
        <v>335</v>
      </c>
      <c r="C179" s="16"/>
      <c r="D179" s="16">
        <v>0</v>
      </c>
      <c r="E179" s="16">
        <v>0</v>
      </c>
      <c r="F179" s="16">
        <f t="shared" si="25"/>
        <v>0</v>
      </c>
      <c r="H179" s="9">
        <f t="shared" si="23"/>
        <v>0</v>
      </c>
    </row>
    <row r="180" spans="1:8" x14ac:dyDescent="0.2">
      <c r="A180" s="26" t="s">
        <v>336</v>
      </c>
      <c r="B180" s="15" t="s">
        <v>337</v>
      </c>
      <c r="C180" s="16"/>
      <c r="D180" s="16">
        <v>0</v>
      </c>
      <c r="E180" s="16">
        <v>0</v>
      </c>
      <c r="F180" s="16">
        <f t="shared" si="25"/>
        <v>0</v>
      </c>
      <c r="H180" s="9">
        <f t="shared" si="23"/>
        <v>0</v>
      </c>
    </row>
    <row r="181" spans="1:8" ht="16.5" x14ac:dyDescent="0.3">
      <c r="A181" s="18" t="s">
        <v>338</v>
      </c>
      <c r="B181" s="19" t="s">
        <v>339</v>
      </c>
      <c r="C181" s="20"/>
      <c r="D181" s="20">
        <f>+D182+D183+D184+D185</f>
        <v>0</v>
      </c>
      <c r="E181" s="20">
        <f>+E182+E183+E184+E185</f>
        <v>161660</v>
      </c>
      <c r="F181" s="20">
        <f>+F182+F183+F184+F185</f>
        <v>161660</v>
      </c>
      <c r="H181" s="9">
        <f t="shared" si="23"/>
        <v>161660</v>
      </c>
    </row>
    <row r="182" spans="1:8" x14ac:dyDescent="0.2">
      <c r="A182" s="26" t="s">
        <v>340</v>
      </c>
      <c r="B182" s="15" t="s">
        <v>341</v>
      </c>
      <c r="C182" s="16"/>
      <c r="D182" s="16">
        <v>0</v>
      </c>
      <c r="E182" s="16">
        <v>0</v>
      </c>
      <c r="F182" s="16">
        <f t="shared" ref="F182:F185" si="26">SUM(C182:E182)</f>
        <v>0</v>
      </c>
      <c r="H182" s="9">
        <f t="shared" si="23"/>
        <v>0</v>
      </c>
    </row>
    <row r="183" spans="1:8" x14ac:dyDescent="0.2">
      <c r="A183" s="26" t="s">
        <v>342</v>
      </c>
      <c r="B183" s="15" t="s">
        <v>389</v>
      </c>
      <c r="C183" s="16"/>
      <c r="D183" s="16">
        <v>0</v>
      </c>
      <c r="E183" s="16">
        <v>161660</v>
      </c>
      <c r="F183" s="16">
        <f t="shared" si="26"/>
        <v>161660</v>
      </c>
      <c r="H183" s="9">
        <f t="shared" si="23"/>
        <v>161660</v>
      </c>
    </row>
    <row r="184" spans="1:8" x14ac:dyDescent="0.2">
      <c r="A184" s="26" t="s">
        <v>343</v>
      </c>
      <c r="B184" s="15" t="s">
        <v>344</v>
      </c>
      <c r="C184" s="16"/>
      <c r="D184" s="16">
        <v>0</v>
      </c>
      <c r="E184" s="16"/>
      <c r="F184" s="16">
        <f t="shared" si="26"/>
        <v>0</v>
      </c>
      <c r="H184" s="9">
        <f t="shared" si="23"/>
        <v>0</v>
      </c>
    </row>
    <row r="185" spans="1:8" x14ac:dyDescent="0.2">
      <c r="A185" s="26" t="s">
        <v>345</v>
      </c>
      <c r="B185" s="15" t="s">
        <v>346</v>
      </c>
      <c r="C185" s="16"/>
      <c r="D185" s="16">
        <v>0</v>
      </c>
      <c r="E185" s="16"/>
      <c r="F185" s="16">
        <f t="shared" si="26"/>
        <v>0</v>
      </c>
      <c r="H185" s="9">
        <f t="shared" si="23"/>
        <v>0</v>
      </c>
    </row>
    <row r="186" spans="1:8" ht="16.5" x14ac:dyDescent="0.3">
      <c r="A186" s="18" t="s">
        <v>347</v>
      </c>
      <c r="B186" s="19" t="s">
        <v>348</v>
      </c>
      <c r="C186" s="20">
        <v>0</v>
      </c>
      <c r="D186" s="20">
        <f>+D187+D188</f>
        <v>0</v>
      </c>
      <c r="E186" s="20"/>
      <c r="F186" s="20">
        <f>+F188</f>
        <v>0</v>
      </c>
      <c r="H186" s="9">
        <f t="shared" si="23"/>
        <v>0</v>
      </c>
    </row>
    <row r="187" spans="1:8" x14ac:dyDescent="0.2">
      <c r="A187" s="26" t="s">
        <v>349</v>
      </c>
      <c r="B187" s="15" t="s">
        <v>350</v>
      </c>
      <c r="C187" s="16"/>
      <c r="D187" s="16"/>
      <c r="E187" s="16"/>
      <c r="F187" s="16"/>
      <c r="H187" s="9">
        <f t="shared" si="23"/>
        <v>0</v>
      </c>
    </row>
    <row r="188" spans="1:8" x14ac:dyDescent="0.2">
      <c r="A188" s="26" t="s">
        <v>351</v>
      </c>
      <c r="B188" s="15" t="s">
        <v>352</v>
      </c>
      <c r="C188" s="16"/>
      <c r="D188" s="16"/>
      <c r="E188" s="16"/>
      <c r="F188" s="16">
        <f>SUM(C188:E188)</f>
        <v>0</v>
      </c>
      <c r="H188" s="9">
        <f t="shared" si="23"/>
        <v>0</v>
      </c>
    </row>
    <row r="189" spans="1:8" ht="16.5" x14ac:dyDescent="0.3">
      <c r="A189" s="18" t="s">
        <v>353</v>
      </c>
      <c r="B189" s="19" t="s">
        <v>354</v>
      </c>
      <c r="C189" s="20"/>
      <c r="D189" s="20">
        <f>SUM(D190:D195)</f>
        <v>0</v>
      </c>
      <c r="E189" s="20">
        <f>+E190+E192+E193+E194+E195+E191</f>
        <v>0</v>
      </c>
      <c r="F189" s="20">
        <f>SUM(C189:E189)</f>
        <v>0</v>
      </c>
      <c r="H189" s="9">
        <f t="shared" si="23"/>
        <v>0</v>
      </c>
    </row>
    <row r="190" spans="1:8" x14ac:dyDescent="0.2">
      <c r="A190" s="26" t="s">
        <v>355</v>
      </c>
      <c r="B190" s="15" t="s">
        <v>356</v>
      </c>
      <c r="C190" s="16"/>
      <c r="D190" s="16">
        <v>0</v>
      </c>
      <c r="E190" s="16"/>
      <c r="F190" s="16">
        <f>+E190+D190+C190</f>
        <v>0</v>
      </c>
      <c r="H190" s="9">
        <f t="shared" si="23"/>
        <v>0</v>
      </c>
    </row>
    <row r="191" spans="1:8" x14ac:dyDescent="0.2">
      <c r="A191" s="26" t="s">
        <v>357</v>
      </c>
      <c r="B191" s="15" t="s">
        <v>333</v>
      </c>
      <c r="C191" s="16"/>
      <c r="D191" s="16">
        <v>0</v>
      </c>
      <c r="E191" s="16"/>
      <c r="F191" s="42">
        <f>SUM(C191:E191)</f>
        <v>0</v>
      </c>
      <c r="H191" s="9"/>
    </row>
    <row r="192" spans="1:8" x14ac:dyDescent="0.2">
      <c r="A192" s="26" t="s">
        <v>358</v>
      </c>
      <c r="B192" s="15" t="s">
        <v>359</v>
      </c>
      <c r="C192" s="16"/>
      <c r="D192" s="16">
        <v>0</v>
      </c>
      <c r="E192" s="16"/>
      <c r="F192" s="16">
        <f>SUM(C192:E192)</f>
        <v>0</v>
      </c>
      <c r="H192" s="9">
        <f>+C192+D192+E192</f>
        <v>0</v>
      </c>
    </row>
    <row r="193" spans="1:8" x14ac:dyDescent="0.2">
      <c r="A193" s="26" t="s">
        <v>360</v>
      </c>
      <c r="B193" s="15" t="s">
        <v>361</v>
      </c>
      <c r="C193" s="16">
        <v>0</v>
      </c>
      <c r="D193" s="16">
        <v>0</v>
      </c>
      <c r="E193" s="16">
        <v>0</v>
      </c>
      <c r="F193" s="16">
        <f>+E193+D193+C193</f>
        <v>0</v>
      </c>
      <c r="H193" s="9">
        <f>+C193+D193+E193</f>
        <v>0</v>
      </c>
    </row>
    <row r="194" spans="1:8" x14ac:dyDescent="0.2">
      <c r="A194" s="26" t="s">
        <v>362</v>
      </c>
      <c r="B194" s="15" t="s">
        <v>363</v>
      </c>
      <c r="C194" s="16"/>
      <c r="D194" s="16">
        <v>0</v>
      </c>
      <c r="E194" s="16">
        <v>0</v>
      </c>
      <c r="F194" s="16">
        <f>SUM(C194:E194)</f>
        <v>0</v>
      </c>
      <c r="H194" s="9">
        <f>+C194+D194+E194</f>
        <v>0</v>
      </c>
    </row>
    <row r="195" spans="1:8" x14ac:dyDescent="0.2">
      <c r="A195" s="26" t="s">
        <v>364</v>
      </c>
      <c r="B195" s="15" t="s">
        <v>365</v>
      </c>
      <c r="C195" s="16"/>
      <c r="D195" s="16">
        <v>0</v>
      </c>
      <c r="E195" s="16"/>
      <c r="F195" s="16">
        <f>SUM(C195:E195)</f>
        <v>0</v>
      </c>
      <c r="H195" s="9">
        <f>+C195+D195+E195</f>
        <v>0</v>
      </c>
    </row>
    <row r="196" spans="1:8" ht="16.5" x14ac:dyDescent="0.3">
      <c r="A196" s="18" t="s">
        <v>366</v>
      </c>
      <c r="B196" s="19" t="s">
        <v>367</v>
      </c>
      <c r="C196" s="20"/>
      <c r="D196" s="20">
        <f>SUM(D197:D198)</f>
        <v>0</v>
      </c>
      <c r="E196" s="20">
        <f>+E197</f>
        <v>0</v>
      </c>
      <c r="F196" s="20">
        <f>+E196+D196+C196</f>
        <v>0</v>
      </c>
      <c r="H196" s="9"/>
    </row>
    <row r="197" spans="1:8" x14ac:dyDescent="0.2">
      <c r="A197" s="26" t="s">
        <v>368</v>
      </c>
      <c r="B197" s="15" t="s">
        <v>369</v>
      </c>
      <c r="C197" s="16"/>
      <c r="D197" s="16"/>
      <c r="E197" s="16">
        <v>0</v>
      </c>
      <c r="F197" s="16">
        <f>+E197+D197+C197</f>
        <v>0</v>
      </c>
      <c r="H197" s="9"/>
    </row>
    <row r="198" spans="1:8" x14ac:dyDescent="0.2">
      <c r="A198" s="26" t="s">
        <v>370</v>
      </c>
      <c r="B198" s="15" t="s">
        <v>371</v>
      </c>
      <c r="C198" s="16"/>
      <c r="D198" s="16">
        <v>0</v>
      </c>
      <c r="E198" s="16"/>
      <c r="F198" s="16">
        <f>SUM(C198:E198)</f>
        <v>0</v>
      </c>
      <c r="H198" s="9"/>
    </row>
    <row r="199" spans="1:8" ht="16.5" x14ac:dyDescent="0.3">
      <c r="A199" s="18" t="s">
        <v>372</v>
      </c>
      <c r="B199" s="19" t="s">
        <v>373</v>
      </c>
      <c r="C199" s="20"/>
      <c r="D199" s="20">
        <f>+D200+D201+D212</f>
        <v>0</v>
      </c>
      <c r="E199" s="20"/>
      <c r="F199" s="20">
        <f>+F212</f>
        <v>0</v>
      </c>
      <c r="H199" s="9">
        <f t="shared" ref="H199:H212" si="27">+C199+D199+E199</f>
        <v>0</v>
      </c>
    </row>
    <row r="200" spans="1:8" x14ac:dyDescent="0.2">
      <c r="A200" s="26" t="s">
        <v>374</v>
      </c>
      <c r="B200" s="15" t="s">
        <v>375</v>
      </c>
      <c r="C200" s="16"/>
      <c r="D200" s="16"/>
      <c r="E200" s="16"/>
      <c r="F200" s="16"/>
      <c r="H200" s="9">
        <f t="shared" si="27"/>
        <v>0</v>
      </c>
    </row>
    <row r="201" spans="1:8" x14ac:dyDescent="0.2">
      <c r="A201" s="26" t="s">
        <v>376</v>
      </c>
      <c r="B201" s="15" t="s">
        <v>377</v>
      </c>
      <c r="C201" s="16"/>
      <c r="D201" s="16"/>
      <c r="E201" s="16"/>
      <c r="F201" s="16"/>
      <c r="H201" s="9">
        <f t="shared" si="27"/>
        <v>0</v>
      </c>
    </row>
    <row r="202" spans="1:8" ht="16.5" hidden="1" x14ac:dyDescent="0.3">
      <c r="A202" s="43"/>
      <c r="B202" s="44" t="s">
        <v>378</v>
      </c>
      <c r="C202" s="16"/>
      <c r="D202" s="16"/>
      <c r="E202" s="16"/>
      <c r="F202" s="16">
        <f t="shared" ref="F202:F211" si="28">+C202+D202+E202</f>
        <v>0</v>
      </c>
      <c r="H202" s="9">
        <f t="shared" si="27"/>
        <v>0</v>
      </c>
    </row>
    <row r="203" spans="1:8" hidden="1" x14ac:dyDescent="0.2">
      <c r="A203" s="26" t="s">
        <v>349</v>
      </c>
      <c r="B203" s="15" t="s">
        <v>350</v>
      </c>
      <c r="C203" s="16"/>
      <c r="D203" s="16"/>
      <c r="E203" s="16"/>
      <c r="F203" s="16">
        <f t="shared" si="28"/>
        <v>0</v>
      </c>
      <c r="H203" s="9">
        <f t="shared" si="27"/>
        <v>0</v>
      </c>
    </row>
    <row r="204" spans="1:8" hidden="1" x14ac:dyDescent="0.2">
      <c r="A204" s="26"/>
      <c r="B204" s="15"/>
      <c r="C204" s="16"/>
      <c r="D204" s="16"/>
      <c r="E204" s="16"/>
      <c r="F204" s="16">
        <f t="shared" si="28"/>
        <v>0</v>
      </c>
      <c r="H204" s="9">
        <f t="shared" si="27"/>
        <v>0</v>
      </c>
    </row>
    <row r="205" spans="1:8" ht="16.5" hidden="1" x14ac:dyDescent="0.3">
      <c r="A205" s="45" t="s">
        <v>353</v>
      </c>
      <c r="B205" s="46" t="s">
        <v>379</v>
      </c>
      <c r="C205" s="16"/>
      <c r="D205" s="16"/>
      <c r="E205" s="16"/>
      <c r="F205" s="16">
        <f t="shared" si="28"/>
        <v>0</v>
      </c>
      <c r="H205" s="9">
        <f t="shared" si="27"/>
        <v>0</v>
      </c>
    </row>
    <row r="206" spans="1:8" hidden="1" x14ac:dyDescent="0.2">
      <c r="A206" s="26" t="s">
        <v>364</v>
      </c>
      <c r="B206" s="15" t="s">
        <v>380</v>
      </c>
      <c r="C206" s="16"/>
      <c r="D206" s="16"/>
      <c r="E206" s="16"/>
      <c r="F206" s="16">
        <f t="shared" si="28"/>
        <v>0</v>
      </c>
      <c r="H206" s="9">
        <f t="shared" si="27"/>
        <v>0</v>
      </c>
    </row>
    <row r="207" spans="1:8" hidden="1" x14ac:dyDescent="0.2">
      <c r="A207" s="24"/>
      <c r="B207" s="15"/>
      <c r="C207" s="16"/>
      <c r="D207" s="16"/>
      <c r="E207" s="16"/>
      <c r="F207" s="16">
        <f t="shared" si="28"/>
        <v>0</v>
      </c>
      <c r="H207" s="9">
        <f t="shared" si="27"/>
        <v>0</v>
      </c>
    </row>
    <row r="208" spans="1:8" ht="16.5" hidden="1" x14ac:dyDescent="0.3">
      <c r="A208" s="45" t="s">
        <v>372</v>
      </c>
      <c r="B208" s="46" t="s">
        <v>373</v>
      </c>
      <c r="C208" s="16"/>
      <c r="D208" s="16"/>
      <c r="E208" s="16"/>
      <c r="F208" s="16">
        <f t="shared" si="28"/>
        <v>0</v>
      </c>
      <c r="H208" s="9">
        <f t="shared" si="27"/>
        <v>0</v>
      </c>
    </row>
    <row r="209" spans="1:8" hidden="1" x14ac:dyDescent="0.2">
      <c r="A209" s="26" t="s">
        <v>374</v>
      </c>
      <c r="B209" s="15" t="s">
        <v>375</v>
      </c>
      <c r="C209" s="16"/>
      <c r="D209" s="16"/>
      <c r="E209" s="16"/>
      <c r="F209" s="16">
        <f t="shared" si="28"/>
        <v>0</v>
      </c>
      <c r="H209" s="9">
        <f t="shared" si="27"/>
        <v>0</v>
      </c>
    </row>
    <row r="210" spans="1:8" hidden="1" x14ac:dyDescent="0.2">
      <c r="A210" s="26" t="s">
        <v>381</v>
      </c>
      <c r="B210" s="15" t="s">
        <v>377</v>
      </c>
      <c r="C210" s="16"/>
      <c r="D210" s="16"/>
      <c r="E210" s="16"/>
      <c r="F210" s="16">
        <f t="shared" si="28"/>
        <v>0</v>
      </c>
      <c r="H210" s="9">
        <f t="shared" si="27"/>
        <v>0</v>
      </c>
    </row>
    <row r="211" spans="1:8" hidden="1" x14ac:dyDescent="0.2">
      <c r="A211" s="26"/>
      <c r="B211" s="15"/>
      <c r="C211" s="16"/>
      <c r="D211" s="16"/>
      <c r="E211" s="16"/>
      <c r="F211" s="16">
        <f t="shared" si="28"/>
        <v>0</v>
      </c>
      <c r="H211" s="9">
        <f t="shared" si="27"/>
        <v>0</v>
      </c>
    </row>
    <row r="212" spans="1:8" x14ac:dyDescent="0.2">
      <c r="A212" s="47" t="s">
        <v>382</v>
      </c>
      <c r="B212" s="30" t="s">
        <v>383</v>
      </c>
      <c r="C212" s="31">
        <v>0</v>
      </c>
      <c r="D212" s="31">
        <v>0</v>
      </c>
      <c r="E212" s="31"/>
      <c r="F212" s="31">
        <f>SUM(C212:E212)</f>
        <v>0</v>
      </c>
      <c r="H212" s="9">
        <f t="shared" si="27"/>
        <v>0</v>
      </c>
    </row>
    <row r="213" spans="1:8" ht="16.5" x14ac:dyDescent="0.3">
      <c r="A213" s="18" t="s">
        <v>384</v>
      </c>
      <c r="B213" s="19" t="s">
        <v>367</v>
      </c>
      <c r="C213" s="48"/>
      <c r="D213" s="20">
        <f>+D214</f>
        <v>0</v>
      </c>
      <c r="E213" s="49">
        <f>+E214+E215</f>
        <v>0</v>
      </c>
      <c r="F213" s="20">
        <f>SUM(C213:E213)</f>
        <v>0</v>
      </c>
      <c r="H213" s="9"/>
    </row>
    <row r="214" spans="1:8" x14ac:dyDescent="0.2">
      <c r="A214" s="47" t="s">
        <v>385</v>
      </c>
      <c r="B214" s="15" t="s">
        <v>386</v>
      </c>
      <c r="C214" s="31"/>
      <c r="D214" s="31">
        <v>0</v>
      </c>
      <c r="E214" s="31"/>
      <c r="F214" s="16">
        <f>SUM(C214:E214)</f>
        <v>0</v>
      </c>
      <c r="H214" s="9"/>
    </row>
    <row r="215" spans="1:8" ht="13.5" thickBot="1" x14ac:dyDescent="0.25">
      <c r="A215" s="50"/>
      <c r="B215" s="51"/>
      <c r="C215" s="52"/>
      <c r="D215" s="52"/>
      <c r="E215" s="52"/>
      <c r="F215" s="52"/>
      <c r="H215" s="9">
        <f>+C215+D215+E215</f>
        <v>0</v>
      </c>
    </row>
    <row r="216" spans="1:8" ht="18.75" thickBot="1" x14ac:dyDescent="0.3">
      <c r="A216" s="53"/>
      <c r="B216" s="54" t="s">
        <v>378</v>
      </c>
      <c r="C216" s="55">
        <f>C173+C161+C98+C34+C8</f>
        <v>29460363.560000002</v>
      </c>
      <c r="D216" s="56">
        <f>+D8+D34+D98+D161+D173</f>
        <v>60009931.310000002</v>
      </c>
      <c r="E216" s="55">
        <f>E173+E161+E98+E34+E8</f>
        <v>12626879.23</v>
      </c>
      <c r="F216" s="56">
        <f>+F8+F34+F98+F161+F173</f>
        <v>102097174.10000001</v>
      </c>
      <c r="H216" s="9">
        <f>+C216+D216+E216</f>
        <v>102097174.10000001</v>
      </c>
    </row>
    <row r="217" spans="1:8" ht="13.5" thickTop="1" x14ac:dyDescent="0.2">
      <c r="A217" s="57"/>
      <c r="B217" s="58"/>
      <c r="C217" s="59"/>
      <c r="D217" s="59"/>
      <c r="E217" s="59"/>
      <c r="F217" s="59"/>
      <c r="H217" s="9">
        <f>+C217+D217+E217</f>
        <v>0</v>
      </c>
    </row>
    <row r="218" spans="1:8" hidden="1" x14ac:dyDescent="0.2"/>
    <row r="219" spans="1:8" hidden="1" x14ac:dyDescent="0.2">
      <c r="H219" s="9">
        <f>SUM(C216:E216)</f>
        <v>102097174.10000001</v>
      </c>
    </row>
    <row r="220" spans="1:8" hidden="1" x14ac:dyDescent="0.2">
      <c r="F220" s="9"/>
    </row>
    <row r="221" spans="1:8" hidden="1" x14ac:dyDescent="0.2"/>
    <row r="222" spans="1:8" hidden="1" x14ac:dyDescent="0.2"/>
    <row r="223" spans="1:8" hidden="1" x14ac:dyDescent="0.2"/>
    <row r="224" spans="1:8" hidden="1" x14ac:dyDescent="0.2"/>
    <row r="225" spans="1:8" hidden="1" x14ac:dyDescent="0.2">
      <c r="A225" s="1" t="s">
        <v>387</v>
      </c>
      <c r="C225" s="60">
        <f>+C199+C189+C186+C181+C174+C169+C151+C142+C127+C120+C117+C110+C104+C99+C93+C78+C65+C60+C53+C48+C45+C42+C35+C30+C21+C18+C16+C12+C9</f>
        <v>29460363.560000002</v>
      </c>
      <c r="D225" s="60">
        <f>+D173+D161+D98+D34+D8</f>
        <v>60009931.310000002</v>
      </c>
      <c r="E225" s="60">
        <f>+E199+E189+E186+E181+E174+E169+E151+E142+E127+E120+E117+E110+E104+E99+E93+E78+E65+E60+E53+E48+E45+E42+E35+E30+E21+E18+E16+E12+E9</f>
        <v>12626879.23</v>
      </c>
      <c r="F225" s="60">
        <f>+E225+D225+C225</f>
        <v>102097174.10000001</v>
      </c>
      <c r="H225" s="9">
        <f>+H216</f>
        <v>102097174.10000001</v>
      </c>
    </row>
    <row r="226" spans="1:8" hidden="1" x14ac:dyDescent="0.2"/>
    <row r="227" spans="1:8" hidden="1" x14ac:dyDescent="0.2">
      <c r="F227" s="9"/>
    </row>
    <row r="228" spans="1:8" hidden="1" x14ac:dyDescent="0.2"/>
    <row r="229" spans="1:8" x14ac:dyDescent="0.2">
      <c r="A229" s="61"/>
      <c r="C229" s="62"/>
      <c r="D229" s="62"/>
      <c r="E229" s="62">
        <v>0</v>
      </c>
      <c r="F229" s="62"/>
      <c r="G229" s="62"/>
      <c r="H229" s="62">
        <f>+H216-H225</f>
        <v>0</v>
      </c>
    </row>
    <row r="230" spans="1:8" x14ac:dyDescent="0.2">
      <c r="C230" s="62"/>
      <c r="D230" s="9"/>
      <c r="F230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5" max="5" man="1"/>
    <brk id="21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J230"/>
  <sheetViews>
    <sheetView view="pageBreakPreview" topLeftCell="A8" zoomScale="115" zoomScaleNormal="100" zoomScaleSheetLayoutView="115" workbookViewId="0">
      <selection activeCell="F192" sqref="F192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9" ht="25.9" thickTop="1" x14ac:dyDescent="0.45">
      <c r="A1" s="78" t="s">
        <v>0</v>
      </c>
      <c r="B1" s="79"/>
      <c r="C1" s="79"/>
      <c r="D1" s="79"/>
      <c r="E1" s="79"/>
      <c r="F1" s="80"/>
    </row>
    <row r="2" spans="1:9" ht="23.45" x14ac:dyDescent="0.45">
      <c r="A2" s="81" t="s">
        <v>1</v>
      </c>
      <c r="B2" s="82"/>
      <c r="C2" s="82"/>
      <c r="D2" s="82"/>
      <c r="E2" s="82"/>
      <c r="F2" s="83"/>
    </row>
    <row r="3" spans="1:9" ht="23.45" x14ac:dyDescent="0.45">
      <c r="A3" s="81" t="s">
        <v>2</v>
      </c>
      <c r="B3" s="82"/>
      <c r="C3" s="82"/>
      <c r="D3" s="82"/>
      <c r="E3" s="82"/>
      <c r="F3" s="83"/>
    </row>
    <row r="4" spans="1:9" ht="25.15" x14ac:dyDescent="0.45">
      <c r="A4" s="84" t="s">
        <v>390</v>
      </c>
      <c r="B4" s="85"/>
      <c r="C4" s="85"/>
      <c r="D4" s="85"/>
      <c r="E4" s="85"/>
      <c r="F4" s="86"/>
    </row>
    <row r="5" spans="1:9" ht="21" thickBot="1" x14ac:dyDescent="0.4">
      <c r="A5" s="87" t="s">
        <v>3</v>
      </c>
      <c r="B5" s="88"/>
      <c r="C5" s="88"/>
      <c r="D5" s="88"/>
      <c r="E5" s="88"/>
      <c r="F5" s="89"/>
    </row>
    <row r="6" spans="1:9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9" ht="28.5" customHeight="1" thickBot="1" x14ac:dyDescent="0.25">
      <c r="A7" s="75"/>
      <c r="B7" s="77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9" ht="16.5" thickBot="1" x14ac:dyDescent="0.3">
      <c r="A8" s="6">
        <v>2.1</v>
      </c>
      <c r="B8" s="7" t="s">
        <v>11</v>
      </c>
      <c r="C8" s="8">
        <f>+C9+C12+C16+C18+C21+C30</f>
        <v>25159773.18</v>
      </c>
      <c r="D8" s="8">
        <f>+D9+D12+D16+D18+D21+D28+D30</f>
        <v>21940759.370000001</v>
      </c>
      <c r="E8" s="8">
        <f>+E9+E12+E18+E21+E30</f>
        <v>3728120.69</v>
      </c>
      <c r="F8" s="8">
        <f>SUM(C8:E8)</f>
        <v>50828653.239999995</v>
      </c>
      <c r="H8" s="9">
        <f>+C8+D8+E8</f>
        <v>50828653.239999995</v>
      </c>
    </row>
    <row r="9" spans="1:9" ht="16.5" x14ac:dyDescent="0.3">
      <c r="A9" s="10" t="s">
        <v>12</v>
      </c>
      <c r="B9" s="11" t="s">
        <v>13</v>
      </c>
      <c r="C9" s="12">
        <f>C10</f>
        <v>21820020.239999998</v>
      </c>
      <c r="D9" s="13">
        <f>+D10+D11</f>
        <v>11808861</v>
      </c>
      <c r="E9" s="12">
        <f>E10+E11</f>
        <v>1054202.5</v>
      </c>
      <c r="F9" s="20">
        <f>SUM(F10:F11)</f>
        <v>34683083.739999995</v>
      </c>
      <c r="H9" s="9">
        <f>+C9+D9+E9</f>
        <v>34683083.739999995</v>
      </c>
    </row>
    <row r="10" spans="1:9" x14ac:dyDescent="0.2">
      <c r="A10" s="14" t="s">
        <v>14</v>
      </c>
      <c r="B10" s="15" t="s">
        <v>15</v>
      </c>
      <c r="C10" s="16">
        <v>21820020.239999998</v>
      </c>
      <c r="D10" s="16">
        <v>11808861</v>
      </c>
      <c r="E10" s="16">
        <v>1054202.5</v>
      </c>
      <c r="F10" s="16">
        <f>SUM(C10:E10)</f>
        <v>34683083.739999995</v>
      </c>
      <c r="H10" s="9">
        <f>+C10+D10+E10</f>
        <v>34683083.739999995</v>
      </c>
    </row>
    <row r="11" spans="1:9" ht="13.9" x14ac:dyDescent="0.3">
      <c r="A11" s="14" t="s">
        <v>16</v>
      </c>
      <c r="B11" s="17" t="s">
        <v>17</v>
      </c>
      <c r="C11" s="16"/>
      <c r="D11" s="16">
        <v>0</v>
      </c>
      <c r="E11" s="16">
        <v>0</v>
      </c>
      <c r="F11" s="16">
        <f>+C11+D11+E11</f>
        <v>0</v>
      </c>
      <c r="H11" s="9">
        <f>+C11+D11+E11</f>
        <v>0</v>
      </c>
    </row>
    <row r="12" spans="1:9" ht="14.45" x14ac:dyDescent="0.3">
      <c r="A12" s="18" t="s">
        <v>18</v>
      </c>
      <c r="B12" s="19" t="s">
        <v>19</v>
      </c>
      <c r="C12" s="20">
        <f>SUM(C13:C15)</f>
        <v>0</v>
      </c>
      <c r="D12" s="20">
        <f>SUM(D13:D15)</f>
        <v>4635294.5</v>
      </c>
      <c r="E12" s="20">
        <f>SUM(E13:E15)</f>
        <v>2172166.69</v>
      </c>
      <c r="F12" s="20">
        <f>SUM(F13:F14)</f>
        <v>6807461.1899999995</v>
      </c>
      <c r="H12" s="9">
        <f>+C12+D12+E12</f>
        <v>6807461.1899999995</v>
      </c>
    </row>
    <row r="13" spans="1:9" ht="13.9" x14ac:dyDescent="0.3">
      <c r="A13" s="14" t="s">
        <v>20</v>
      </c>
      <c r="B13" s="15" t="s">
        <v>21</v>
      </c>
      <c r="C13" s="16">
        <v>0</v>
      </c>
      <c r="D13" s="16">
        <v>4621450.4000000004</v>
      </c>
      <c r="E13" s="16">
        <v>2172166.69</v>
      </c>
      <c r="F13" s="16">
        <f>SUM(C13:E13)</f>
        <v>6793617.0899999999</v>
      </c>
      <c r="H13" s="9">
        <f t="shared" ref="H13:H23" si="0">+C13+D13+E13</f>
        <v>6793617.0899999999</v>
      </c>
      <c r="I13" s="62"/>
    </row>
    <row r="14" spans="1:9" ht="13.9" x14ac:dyDescent="0.3">
      <c r="A14" s="14" t="s">
        <v>22</v>
      </c>
      <c r="B14" s="15" t="s">
        <v>23</v>
      </c>
      <c r="C14" s="16"/>
      <c r="D14" s="16">
        <v>13844.1</v>
      </c>
      <c r="E14" s="16"/>
      <c r="F14" s="16">
        <f>SUM(C14:E14)</f>
        <v>13844.1</v>
      </c>
      <c r="H14" s="9">
        <f t="shared" si="0"/>
        <v>13844.1</v>
      </c>
    </row>
    <row r="15" spans="1:9" ht="13.9" x14ac:dyDescent="0.3">
      <c r="A15" s="14" t="s">
        <v>24</v>
      </c>
      <c r="B15" s="15" t="s">
        <v>25</v>
      </c>
      <c r="C15" s="16"/>
      <c r="D15" s="16"/>
      <c r="E15" s="16"/>
      <c r="F15" s="16">
        <f t="shared" ref="F15" si="1">SUM(C15:E15)</f>
        <v>0</v>
      </c>
      <c r="H15" s="9">
        <f t="shared" si="0"/>
        <v>0</v>
      </c>
    </row>
    <row r="16" spans="1:9" ht="16.5" x14ac:dyDescent="0.3">
      <c r="A16" s="18" t="s">
        <v>26</v>
      </c>
      <c r="B16" s="19" t="s">
        <v>27</v>
      </c>
      <c r="C16" s="20">
        <f>SUM(C17:C17)</f>
        <v>0</v>
      </c>
      <c r="D16" s="20">
        <f>SUM(D17:D17)</f>
        <v>0</v>
      </c>
      <c r="E16" s="20">
        <f>SUM(E17:E17)</f>
        <v>0</v>
      </c>
      <c r="F16" s="20">
        <f>SUM(F17:F17)</f>
        <v>0</v>
      </c>
      <c r="H16" s="9">
        <f t="shared" si="0"/>
        <v>0</v>
      </c>
    </row>
    <row r="17" spans="1:8" x14ac:dyDescent="0.2">
      <c r="A17" s="14" t="s">
        <v>28</v>
      </c>
      <c r="B17" s="15" t="s">
        <v>29</v>
      </c>
      <c r="C17" s="16">
        <v>0</v>
      </c>
      <c r="D17" s="16">
        <v>0</v>
      </c>
      <c r="E17" s="21">
        <v>0</v>
      </c>
      <c r="F17" s="16">
        <f>+C17+D17+E17</f>
        <v>0</v>
      </c>
      <c r="H17" s="9">
        <f t="shared" si="0"/>
        <v>0</v>
      </c>
    </row>
    <row r="18" spans="1:8" ht="14.4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751683.21</v>
      </c>
      <c r="E18" s="20">
        <f>SUM(E19:E20)</f>
        <v>0</v>
      </c>
      <c r="F18" s="20">
        <f>SUM(F19:F20)</f>
        <v>751683.21</v>
      </c>
      <c r="H18" s="9">
        <f t="shared" si="0"/>
        <v>751683.21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0</v>
      </c>
      <c r="E19" s="16">
        <v>0</v>
      </c>
      <c r="F19" s="16">
        <f>+C19+D19+E19</f>
        <v>0</v>
      </c>
      <c r="H19" s="9">
        <f t="shared" si="0"/>
        <v>0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751683.21</v>
      </c>
      <c r="E20" s="16">
        <v>0</v>
      </c>
      <c r="F20" s="16">
        <f>+C20+D20+E20</f>
        <v>751683.21</v>
      </c>
      <c r="H20" s="9">
        <f t="shared" si="0"/>
        <v>751683.21</v>
      </c>
    </row>
    <row r="21" spans="1:8" ht="16.5" x14ac:dyDescent="0.3">
      <c r="A21" s="18" t="s">
        <v>36</v>
      </c>
      <c r="B21" s="19" t="s">
        <v>37</v>
      </c>
      <c r="C21" s="20">
        <f>SUM(C23:C27)</f>
        <v>34500</v>
      </c>
      <c r="D21" s="20">
        <f>SUM(D22:D27)</f>
        <v>2290620.66</v>
      </c>
      <c r="E21" s="20">
        <f>SUM(E22:E27)</f>
        <v>501751.5</v>
      </c>
      <c r="F21" s="20">
        <f>SUM(F22:F27)</f>
        <v>2826872.16</v>
      </c>
      <c r="H21" s="9">
        <f t="shared" si="0"/>
        <v>2826872.16</v>
      </c>
    </row>
    <row r="22" spans="1:8" x14ac:dyDescent="0.2">
      <c r="A22" s="14" t="s">
        <v>38</v>
      </c>
      <c r="B22" s="15" t="s">
        <v>39</v>
      </c>
      <c r="D22" s="22">
        <v>0</v>
      </c>
      <c r="E22" s="23"/>
      <c r="F22" s="16">
        <f>SUM(C22:E22)</f>
        <v>0</v>
      </c>
      <c r="H22" s="9">
        <f>+C24+D24+E22</f>
        <v>2208570</v>
      </c>
    </row>
    <row r="23" spans="1:8" x14ac:dyDescent="0.2">
      <c r="A23" s="14" t="s">
        <v>40</v>
      </c>
      <c r="B23" s="15" t="s">
        <v>41</v>
      </c>
      <c r="C23" s="16">
        <v>0</v>
      </c>
      <c r="D23" s="16">
        <v>116550.66</v>
      </c>
      <c r="E23" s="16">
        <v>0</v>
      </c>
      <c r="F23" s="16">
        <f>SUM(C23:E23)</f>
        <v>116550.66</v>
      </c>
      <c r="H23" s="9">
        <f t="shared" si="0"/>
        <v>116550.66</v>
      </c>
    </row>
    <row r="24" spans="1:8" x14ac:dyDescent="0.2">
      <c r="A24" s="14" t="s">
        <v>42</v>
      </c>
      <c r="B24" s="15" t="s">
        <v>43</v>
      </c>
      <c r="C24" s="16">
        <v>34500</v>
      </c>
      <c r="D24" s="16">
        <v>2174070</v>
      </c>
      <c r="E24" s="16">
        <v>501751.5</v>
      </c>
      <c r="F24" s="16">
        <f>SUM(C24:E24)</f>
        <v>2710321.5</v>
      </c>
      <c r="H24" s="9" t="e">
        <f>+#REF!+#REF!+E24</f>
        <v>#REF!</v>
      </c>
    </row>
    <row r="25" spans="1:8" x14ac:dyDescent="0.2">
      <c r="A25" s="14" t="s">
        <v>44</v>
      </c>
      <c r="B25" s="15" t="s">
        <v>45</v>
      </c>
      <c r="C25" s="16"/>
      <c r="D25" s="16">
        <v>0</v>
      </c>
      <c r="E25" s="16"/>
      <c r="F25" s="16">
        <f t="shared" ref="F25:F27" si="2">SUM(C25:E25)</f>
        <v>0</v>
      </c>
      <c r="H25" s="9"/>
    </row>
    <row r="26" spans="1:8" x14ac:dyDescent="0.2">
      <c r="A26" s="14" t="s">
        <v>46</v>
      </c>
      <c r="B26" s="15" t="s">
        <v>47</v>
      </c>
      <c r="C26" s="16"/>
      <c r="D26" s="16"/>
      <c r="E26" s="16"/>
      <c r="F26" s="16">
        <f t="shared" si="2"/>
        <v>0</v>
      </c>
      <c r="H26" s="9">
        <f>+C26+D26+E26</f>
        <v>0</v>
      </c>
    </row>
    <row r="27" spans="1:8" x14ac:dyDescent="0.2">
      <c r="A27" s="14" t="s">
        <v>48</v>
      </c>
      <c r="B27" s="15" t="s">
        <v>49</v>
      </c>
      <c r="C27" s="16"/>
      <c r="D27" s="16"/>
      <c r="E27" s="16"/>
      <c r="F27" s="16">
        <f t="shared" si="2"/>
        <v>0</v>
      </c>
      <c r="H27" s="9">
        <f>+C27+D27+E27</f>
        <v>0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>
        <f>SUM(E29:E29)</f>
        <v>0</v>
      </c>
      <c r="F28" s="20">
        <f>SUM(C28:E28)</f>
        <v>0</v>
      </c>
      <c r="H28" s="9"/>
    </row>
    <row r="29" spans="1:8" x14ac:dyDescent="0.2">
      <c r="A29" s="14" t="s">
        <v>52</v>
      </c>
      <c r="B29" s="15" t="s">
        <v>53</v>
      </c>
      <c r="C29" s="16"/>
      <c r="D29" s="16">
        <v>0</v>
      </c>
      <c r="E29" s="16">
        <v>0</v>
      </c>
      <c r="F29" s="16">
        <f>+C29+D29+E29</f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SUM(C31:C33)</f>
        <v>3305252.94</v>
      </c>
      <c r="D30" s="20">
        <f>+D31+D32+D33</f>
        <v>2454300</v>
      </c>
      <c r="E30" s="20">
        <f>SUM(E31:E33)</f>
        <v>0</v>
      </c>
      <c r="F30" s="20">
        <f>SUM(F31:F33)</f>
        <v>5759552.9399999995</v>
      </c>
      <c r="H30" s="9">
        <f t="shared" ref="H30:H66" si="3">+C30+D30+E30</f>
        <v>5759552.9399999995</v>
      </c>
    </row>
    <row r="31" spans="1:8" x14ac:dyDescent="0.2">
      <c r="A31" s="24" t="s">
        <v>56</v>
      </c>
      <c r="B31" s="15" t="s">
        <v>57</v>
      </c>
      <c r="C31" s="16">
        <v>3305252.94</v>
      </c>
      <c r="D31" s="16">
        <v>1134167</v>
      </c>
      <c r="E31" s="16">
        <v>0</v>
      </c>
      <c r="F31" s="16">
        <f>SUM(C31:E31)</f>
        <v>4439419.9399999995</v>
      </c>
      <c r="H31" s="9">
        <f t="shared" si="3"/>
        <v>4439419.9399999995</v>
      </c>
    </row>
    <row r="32" spans="1:8" x14ac:dyDescent="0.2">
      <c r="A32" s="24" t="s">
        <v>58</v>
      </c>
      <c r="B32" s="15" t="s">
        <v>59</v>
      </c>
      <c r="C32" s="16">
        <v>0</v>
      </c>
      <c r="D32" s="16">
        <v>1166141.6599999999</v>
      </c>
      <c r="E32" s="16">
        <v>0</v>
      </c>
      <c r="F32" s="16">
        <f t="shared" ref="F32:F33" si="4">SUM(C32:E32)</f>
        <v>1166141.6599999999</v>
      </c>
      <c r="H32" s="9">
        <f t="shared" si="3"/>
        <v>1166141.6599999999</v>
      </c>
    </row>
    <row r="33" spans="1:8" ht="13.5" thickBot="1" x14ac:dyDescent="0.25">
      <c r="A33" s="24" t="s">
        <v>60</v>
      </c>
      <c r="B33" s="15" t="s">
        <v>61</v>
      </c>
      <c r="C33" s="16">
        <v>0</v>
      </c>
      <c r="D33" s="16">
        <v>153991.34</v>
      </c>
      <c r="E33" s="16">
        <v>0</v>
      </c>
      <c r="F33" s="16">
        <f t="shared" si="4"/>
        <v>153991.34</v>
      </c>
      <c r="H33" s="9">
        <f t="shared" si="3"/>
        <v>153991.34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+C35+C42+C45+C48+C53+C60+C65+C78+C93</f>
        <v>16265405.449999999</v>
      </c>
      <c r="D34" s="8">
        <f>+D35+D42+D45+D48+D53+D60+D65+D78+D93</f>
        <v>23001802.070000004</v>
      </c>
      <c r="E34" s="8">
        <f>+E35+E42+E45+E48+E53+E60+E65+E78+E93</f>
        <v>3927253.64</v>
      </c>
      <c r="F34" s="8">
        <f>SUM(C34:E34)</f>
        <v>43194461.160000004</v>
      </c>
      <c r="H34" s="9">
        <f t="shared" si="3"/>
        <v>43194461.160000004</v>
      </c>
    </row>
    <row r="35" spans="1:8" ht="16.5" x14ac:dyDescent="0.3">
      <c r="A35" s="10" t="s">
        <v>63</v>
      </c>
      <c r="B35" s="11" t="s">
        <v>64</v>
      </c>
      <c r="C35" s="13">
        <f>SUM(C36:C41)</f>
        <v>4542352.05</v>
      </c>
      <c r="D35" s="13">
        <f>SUM(D36:D41)</f>
        <v>1318008.06</v>
      </c>
      <c r="E35" s="13">
        <f>SUM(E36:E41)</f>
        <v>1775128.99</v>
      </c>
      <c r="F35" s="20">
        <f>SUM(F36:F41)</f>
        <v>7635489.0999999996</v>
      </c>
      <c r="H35" s="9">
        <f t="shared" si="3"/>
        <v>7635489.0999999996</v>
      </c>
    </row>
    <row r="36" spans="1:8" x14ac:dyDescent="0.2">
      <c r="A36" s="24" t="s">
        <v>65</v>
      </c>
      <c r="B36" s="15" t="s">
        <v>66</v>
      </c>
      <c r="C36" s="16">
        <v>4542352.05</v>
      </c>
      <c r="D36" s="16">
        <v>118678.52</v>
      </c>
      <c r="E36" s="16">
        <v>0</v>
      </c>
      <c r="F36" s="16">
        <f>SUM(C36:E36)</f>
        <v>4661030.5699999994</v>
      </c>
      <c r="H36" s="9">
        <f t="shared" si="3"/>
        <v>4661030.5699999994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1630</v>
      </c>
      <c r="E37" s="16">
        <v>0</v>
      </c>
      <c r="F37" s="16">
        <f t="shared" ref="F37:F41" si="5">SUM(C37:E37)</f>
        <v>1630</v>
      </c>
      <c r="H37" s="9">
        <f t="shared" si="3"/>
        <v>1630</v>
      </c>
    </row>
    <row r="38" spans="1:8" x14ac:dyDescent="0.2">
      <c r="A38" s="24" t="s">
        <v>69</v>
      </c>
      <c r="B38" s="15" t="s">
        <v>70</v>
      </c>
      <c r="C38" s="25">
        <v>0</v>
      </c>
      <c r="D38" s="16">
        <v>240389.45</v>
      </c>
      <c r="E38" s="16">
        <v>962525.09</v>
      </c>
      <c r="F38" s="16">
        <f t="shared" si="5"/>
        <v>1202914.54</v>
      </c>
      <c r="H38" s="9">
        <f t="shared" si="3"/>
        <v>1202914.54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951368.09</v>
      </c>
      <c r="E39" s="16">
        <v>811065.9</v>
      </c>
      <c r="F39" s="16">
        <f t="shared" si="5"/>
        <v>1762433.99</v>
      </c>
      <c r="H39" s="9">
        <f t="shared" si="3"/>
        <v>1762433.99</v>
      </c>
    </row>
    <row r="40" spans="1:8" x14ac:dyDescent="0.2">
      <c r="A40" s="24" t="s">
        <v>73</v>
      </c>
      <c r="B40" s="15" t="s">
        <v>74</v>
      </c>
      <c r="C40" s="16"/>
      <c r="D40" s="16">
        <v>2168</v>
      </c>
      <c r="E40" s="16">
        <v>638</v>
      </c>
      <c r="F40" s="16">
        <f t="shared" si="5"/>
        <v>2806</v>
      </c>
      <c r="H40" s="9">
        <f t="shared" si="3"/>
        <v>2806</v>
      </c>
    </row>
    <row r="41" spans="1:8" x14ac:dyDescent="0.2">
      <c r="A41" s="24" t="s">
        <v>75</v>
      </c>
      <c r="B41" s="15" t="s">
        <v>76</v>
      </c>
      <c r="C41" s="16"/>
      <c r="D41" s="16">
        <v>3774</v>
      </c>
      <c r="E41" s="16">
        <v>900</v>
      </c>
      <c r="F41" s="16">
        <f t="shared" si="5"/>
        <v>4674</v>
      </c>
      <c r="H41" s="9">
        <f t="shared" si="3"/>
        <v>4674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>SUM(D43:D44)</f>
        <v>36452.81</v>
      </c>
      <c r="E42" s="20">
        <f>SUM(E43:E44)</f>
        <v>167076.60999999999</v>
      </c>
      <c r="F42" s="20">
        <f>SUM(F43:F44)</f>
        <v>203529.41999999998</v>
      </c>
      <c r="H42" s="9">
        <f t="shared" si="3"/>
        <v>203529.41999999998</v>
      </c>
    </row>
    <row r="43" spans="1:8" x14ac:dyDescent="0.2">
      <c r="A43" s="26" t="s">
        <v>79</v>
      </c>
      <c r="B43" s="15" t="s">
        <v>80</v>
      </c>
      <c r="C43" s="16"/>
      <c r="D43" s="16">
        <v>28940</v>
      </c>
      <c r="E43" s="16">
        <v>0</v>
      </c>
      <c r="F43" s="16">
        <f>SUM(C43:E43)</f>
        <v>28940</v>
      </c>
      <c r="H43" s="9">
        <f t="shared" si="3"/>
        <v>28940</v>
      </c>
    </row>
    <row r="44" spans="1:8" x14ac:dyDescent="0.2">
      <c r="A44" s="26" t="s">
        <v>81</v>
      </c>
      <c r="B44" s="15" t="s">
        <v>82</v>
      </c>
      <c r="C44" s="16"/>
      <c r="D44" s="16">
        <v>7512.81</v>
      </c>
      <c r="E44" s="63">
        <v>167076.60999999999</v>
      </c>
      <c r="F44" s="16">
        <f>SUM(C44:E44)</f>
        <v>174589.41999999998</v>
      </c>
      <c r="H44" s="9">
        <f t="shared" si="3"/>
        <v>174589.41999999998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>SUM(D46:D47)</f>
        <v>3776061.3</v>
      </c>
      <c r="E45" s="20">
        <f>SUM(E46:E47)</f>
        <v>608289.1</v>
      </c>
      <c r="F45" s="20">
        <f>SUM(F46:F47)</f>
        <v>4359250.3999999994</v>
      </c>
      <c r="H45" s="9">
        <f t="shared" si="3"/>
        <v>4384350.3999999994</v>
      </c>
    </row>
    <row r="46" spans="1:8" x14ac:dyDescent="0.2">
      <c r="A46" s="24" t="s">
        <v>85</v>
      </c>
      <c r="B46" s="15" t="s">
        <v>86</v>
      </c>
      <c r="C46" s="16"/>
      <c r="D46" s="16">
        <v>3750961.3</v>
      </c>
      <c r="E46" s="16">
        <v>608289.1</v>
      </c>
      <c r="F46" s="16">
        <f>SUM(C46:E46)</f>
        <v>4359250.3999999994</v>
      </c>
      <c r="H46" s="9">
        <f t="shared" si="3"/>
        <v>4359250.3999999994</v>
      </c>
    </row>
    <row r="47" spans="1:8" x14ac:dyDescent="0.2">
      <c r="A47" s="24" t="s">
        <v>87</v>
      </c>
      <c r="B47" s="15" t="s">
        <v>88</v>
      </c>
      <c r="C47" s="16"/>
      <c r="D47" s="16">
        <v>25100</v>
      </c>
      <c r="E47" s="16">
        <v>0</v>
      </c>
      <c r="F47" s="16"/>
      <c r="H47" s="9">
        <f t="shared" si="3"/>
        <v>25100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>SUM(D49:D52)</f>
        <v>15328731.300000001</v>
      </c>
      <c r="E48" s="20">
        <f>SUM(E49:E52)</f>
        <v>161798.65</v>
      </c>
      <c r="F48" s="20">
        <f>SUM(F49:F52)</f>
        <v>15490529.950000001</v>
      </c>
      <c r="H48" s="9">
        <f t="shared" si="3"/>
        <v>15490529.950000001</v>
      </c>
    </row>
    <row r="49" spans="1:8" x14ac:dyDescent="0.2">
      <c r="A49" s="26" t="s">
        <v>91</v>
      </c>
      <c r="B49" s="15" t="s">
        <v>92</v>
      </c>
      <c r="C49" s="16"/>
      <c r="D49" s="21">
        <v>15279223.300000001</v>
      </c>
      <c r="E49" s="63">
        <v>148641.65</v>
      </c>
      <c r="F49" s="16">
        <f>SUM(C49:E49)</f>
        <v>15427864.950000001</v>
      </c>
      <c r="H49" s="9">
        <f t="shared" si="3"/>
        <v>15427864.950000001</v>
      </c>
    </row>
    <row r="50" spans="1:8" x14ac:dyDescent="0.2">
      <c r="A50" s="26" t="s">
        <v>93</v>
      </c>
      <c r="B50" s="15" t="s">
        <v>94</v>
      </c>
      <c r="C50" s="16"/>
      <c r="D50" s="16">
        <v>1120</v>
      </c>
      <c r="E50" s="16">
        <v>0</v>
      </c>
      <c r="F50" s="16">
        <f t="shared" ref="F50:F52" si="6">SUM(C50:E50)</f>
        <v>1120</v>
      </c>
      <c r="H50" s="9">
        <f t="shared" si="3"/>
        <v>1120</v>
      </c>
    </row>
    <row r="51" spans="1:8" x14ac:dyDescent="0.2">
      <c r="A51" s="26" t="s">
        <v>95</v>
      </c>
      <c r="B51" s="15" t="s">
        <v>96</v>
      </c>
      <c r="C51" s="16"/>
      <c r="D51" s="16">
        <v>0</v>
      </c>
      <c r="E51" s="16">
        <v>0</v>
      </c>
      <c r="F51" s="16">
        <f t="shared" si="6"/>
        <v>0</v>
      </c>
      <c r="H51" s="9">
        <f t="shared" si="3"/>
        <v>0</v>
      </c>
    </row>
    <row r="52" spans="1:8" x14ac:dyDescent="0.2">
      <c r="A52" s="26" t="s">
        <v>97</v>
      </c>
      <c r="B52" s="15" t="s">
        <v>98</v>
      </c>
      <c r="C52" s="16"/>
      <c r="D52" s="16">
        <v>48388</v>
      </c>
      <c r="E52" s="16">
        <v>13157</v>
      </c>
      <c r="F52" s="16">
        <f t="shared" si="6"/>
        <v>61545</v>
      </c>
      <c r="H52" s="9">
        <f t="shared" si="3"/>
        <v>61545</v>
      </c>
    </row>
    <row r="53" spans="1:8" ht="16.5" x14ac:dyDescent="0.3">
      <c r="A53" s="18" t="s">
        <v>99</v>
      </c>
      <c r="B53" s="19" t="s">
        <v>100</v>
      </c>
      <c r="C53" s="20">
        <f>SUM(C54:C58)</f>
        <v>1056386.74</v>
      </c>
      <c r="D53" s="20">
        <f>+D54+D55+D58</f>
        <v>527501.67000000004</v>
      </c>
      <c r="E53" s="20">
        <f>SUM(E54:E58)</f>
        <v>388181.35000000003</v>
      </c>
      <c r="F53" s="20">
        <f>SUM(F54:F59)</f>
        <v>1972069.76</v>
      </c>
      <c r="H53" s="9">
        <f t="shared" si="3"/>
        <v>1972069.7600000002</v>
      </c>
    </row>
    <row r="54" spans="1:8" x14ac:dyDescent="0.2">
      <c r="A54" s="26" t="s">
        <v>101</v>
      </c>
      <c r="B54" s="15" t="s">
        <v>102</v>
      </c>
      <c r="C54" s="16">
        <v>1056386.74</v>
      </c>
      <c r="D54" s="16">
        <v>171122.1</v>
      </c>
      <c r="E54" s="16"/>
      <c r="F54" s="16">
        <f>SUM(C54:E54)</f>
        <v>1227508.8400000001</v>
      </c>
      <c r="H54" s="9">
        <f t="shared" si="3"/>
        <v>1227508.8400000001</v>
      </c>
    </row>
    <row r="55" spans="1:8" x14ac:dyDescent="0.2">
      <c r="A55" s="26" t="s">
        <v>103</v>
      </c>
      <c r="B55" s="15" t="s">
        <v>104</v>
      </c>
      <c r="C55" s="16"/>
      <c r="D55" s="16">
        <v>0</v>
      </c>
      <c r="E55" s="16">
        <v>0</v>
      </c>
      <c r="F55" s="16">
        <f t="shared" ref="F55:F58" si="7">SUM(C55:E55)</f>
        <v>0</v>
      </c>
      <c r="H55" s="9">
        <f t="shared" si="3"/>
        <v>0</v>
      </c>
    </row>
    <row r="56" spans="1:8" x14ac:dyDescent="0.2">
      <c r="A56" s="26" t="s">
        <v>105</v>
      </c>
      <c r="B56" s="15" t="s">
        <v>106</v>
      </c>
      <c r="C56" s="16"/>
      <c r="D56" s="16"/>
      <c r="E56" s="16">
        <v>208152</v>
      </c>
      <c r="F56" s="16">
        <f t="shared" si="7"/>
        <v>208152</v>
      </c>
      <c r="H56" s="9">
        <f t="shared" si="3"/>
        <v>208152</v>
      </c>
    </row>
    <row r="57" spans="1:8" x14ac:dyDescent="0.2">
      <c r="A57" s="26" t="s">
        <v>107</v>
      </c>
      <c r="B57" s="15" t="s">
        <v>391</v>
      </c>
      <c r="C57" s="16"/>
      <c r="D57" s="16">
        <v>0</v>
      </c>
      <c r="E57" s="63">
        <v>102189.89</v>
      </c>
      <c r="F57" s="16">
        <f t="shared" si="7"/>
        <v>102189.89</v>
      </c>
      <c r="H57" s="9">
        <f t="shared" si="3"/>
        <v>102189.89</v>
      </c>
    </row>
    <row r="58" spans="1:8" x14ac:dyDescent="0.2">
      <c r="A58" s="26" t="s">
        <v>109</v>
      </c>
      <c r="B58" s="15" t="s">
        <v>110</v>
      </c>
      <c r="C58" s="16"/>
      <c r="D58" s="16">
        <v>356379.57</v>
      </c>
      <c r="E58" s="16">
        <v>77839.460000000006</v>
      </c>
      <c r="F58" s="16">
        <f t="shared" si="7"/>
        <v>434219.03</v>
      </c>
      <c r="H58" s="9">
        <f t="shared" si="3"/>
        <v>434219.03</v>
      </c>
    </row>
    <row r="59" spans="1:8" x14ac:dyDescent="0.2">
      <c r="A59" s="24"/>
      <c r="B59" s="15"/>
      <c r="C59" s="16"/>
      <c r="D59" s="16"/>
      <c r="E59" s="16"/>
      <c r="F59" s="16">
        <f>+C59+D59+E59</f>
        <v>0</v>
      </c>
      <c r="H59" s="9">
        <f t="shared" si="3"/>
        <v>0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>SUM(D61:D64)</f>
        <v>237666.44</v>
      </c>
      <c r="E60" s="20">
        <f>SUM(E61:E64)</f>
        <v>0</v>
      </c>
      <c r="F60" s="20">
        <f>SUM(F61:F64)</f>
        <v>237666.44</v>
      </c>
      <c r="H60" s="9">
        <f t="shared" si="3"/>
        <v>237666.44</v>
      </c>
    </row>
    <row r="61" spans="1:8" x14ac:dyDescent="0.2">
      <c r="A61" s="26" t="s">
        <v>113</v>
      </c>
      <c r="B61" s="15" t="s">
        <v>114</v>
      </c>
      <c r="C61" s="16"/>
      <c r="D61" s="16"/>
      <c r="E61" s="16"/>
      <c r="F61" s="16">
        <f>+C61+D61+E61</f>
        <v>0</v>
      </c>
      <c r="H61" s="9">
        <f t="shared" si="3"/>
        <v>0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0</v>
      </c>
      <c r="E62" s="16"/>
      <c r="F62" s="16">
        <f>+C62+D62+E62</f>
        <v>0</v>
      </c>
      <c r="H62" s="9">
        <f t="shared" si="3"/>
        <v>0</v>
      </c>
    </row>
    <row r="63" spans="1:8" x14ac:dyDescent="0.2">
      <c r="A63" s="26" t="s">
        <v>117</v>
      </c>
      <c r="B63" s="15" t="s">
        <v>118</v>
      </c>
      <c r="C63" s="16"/>
      <c r="D63" s="16">
        <v>237666.44</v>
      </c>
      <c r="E63" s="16"/>
      <c r="F63" s="16">
        <f>SUM(C63:E63)</f>
        <v>237666.44</v>
      </c>
      <c r="H63" s="9">
        <f t="shared" si="3"/>
        <v>237666.44</v>
      </c>
    </row>
    <row r="64" spans="1:8" x14ac:dyDescent="0.2">
      <c r="A64" s="24"/>
      <c r="B64" s="15"/>
      <c r="C64" s="16"/>
      <c r="D64" s="16"/>
      <c r="E64" s="16"/>
      <c r="F64" s="16">
        <f>+C64+D64+E64</f>
        <v>0</v>
      </c>
      <c r="H64" s="9">
        <f t="shared" si="3"/>
        <v>0</v>
      </c>
    </row>
    <row r="65" spans="1:8" ht="16.5" x14ac:dyDescent="0.3">
      <c r="A65" s="18" t="s">
        <v>119</v>
      </c>
      <c r="B65" s="19" t="s">
        <v>120</v>
      </c>
      <c r="C65" s="20">
        <f>SUM(C66:C77)</f>
        <v>0</v>
      </c>
      <c r="D65" s="20">
        <f>SUM(D66:D77)</f>
        <v>798976.92</v>
      </c>
      <c r="E65" s="20">
        <f>SUM(E66:E77)</f>
        <v>804421.44</v>
      </c>
      <c r="F65" s="20">
        <f>SUM(F66:H76)</f>
        <v>1603398.36</v>
      </c>
      <c r="H65" s="9">
        <f t="shared" si="3"/>
        <v>1603398.3599999999</v>
      </c>
    </row>
    <row r="66" spans="1:8" x14ac:dyDescent="0.2">
      <c r="A66" s="26" t="s">
        <v>121</v>
      </c>
      <c r="B66" s="15" t="s">
        <v>122</v>
      </c>
      <c r="C66" s="16"/>
      <c r="D66" s="16">
        <v>0</v>
      </c>
      <c r="E66" s="16"/>
      <c r="F66" s="16">
        <f>+C66+D66+E66</f>
        <v>0</v>
      </c>
      <c r="H66" s="9">
        <f t="shared" si="3"/>
        <v>0</v>
      </c>
    </row>
    <row r="67" spans="1:8" x14ac:dyDescent="0.2">
      <c r="A67" s="26" t="s">
        <v>123</v>
      </c>
      <c r="B67" s="15" t="s">
        <v>124</v>
      </c>
      <c r="C67" s="16"/>
      <c r="D67" s="16">
        <v>789256.89</v>
      </c>
      <c r="E67" s="63">
        <v>7338.1</v>
      </c>
      <c r="F67" s="16">
        <f>SUM(C67:E67)</f>
        <v>796594.99</v>
      </c>
      <c r="H67" s="9"/>
    </row>
    <row r="68" spans="1:8" x14ac:dyDescent="0.2">
      <c r="A68" s="26" t="s">
        <v>125</v>
      </c>
      <c r="B68" s="15" t="s">
        <v>126</v>
      </c>
      <c r="C68" s="16"/>
      <c r="D68" s="16">
        <v>2000</v>
      </c>
      <c r="E68" s="63">
        <v>0</v>
      </c>
      <c r="F68" s="16">
        <f t="shared" ref="F68:F75" si="8">SUM(C68:E68)</f>
        <v>2000</v>
      </c>
      <c r="H68" s="9"/>
    </row>
    <row r="69" spans="1:8" x14ac:dyDescent="0.2">
      <c r="A69" s="26" t="s">
        <v>127</v>
      </c>
      <c r="B69" s="15" t="s">
        <v>128</v>
      </c>
      <c r="C69" s="16"/>
      <c r="D69" s="16">
        <v>600</v>
      </c>
      <c r="E69" s="16">
        <v>0</v>
      </c>
      <c r="F69" s="16">
        <f t="shared" si="8"/>
        <v>600</v>
      </c>
      <c r="H69" s="9"/>
    </row>
    <row r="70" spans="1:8" x14ac:dyDescent="0.2">
      <c r="A70" s="26" t="s">
        <v>129</v>
      </c>
      <c r="B70" s="15" t="s">
        <v>130</v>
      </c>
      <c r="C70" s="16"/>
      <c r="D70" s="16">
        <v>0</v>
      </c>
      <c r="E70" s="16">
        <v>0</v>
      </c>
      <c r="F70" s="16">
        <f t="shared" si="8"/>
        <v>0</v>
      </c>
      <c r="H70" s="9"/>
    </row>
    <row r="71" spans="1:8" x14ac:dyDescent="0.2">
      <c r="A71" s="26" t="s">
        <v>131</v>
      </c>
      <c r="B71" s="15" t="s">
        <v>132</v>
      </c>
      <c r="C71" s="16"/>
      <c r="D71" s="16">
        <v>0</v>
      </c>
      <c r="E71" s="16">
        <v>0</v>
      </c>
      <c r="F71" s="16">
        <f t="shared" si="8"/>
        <v>0</v>
      </c>
      <c r="H71" s="9"/>
    </row>
    <row r="72" spans="1:8" x14ac:dyDescent="0.2">
      <c r="A72" s="26" t="s">
        <v>133</v>
      </c>
      <c r="B72" s="15" t="s">
        <v>134</v>
      </c>
      <c r="C72" s="16"/>
      <c r="D72" s="16">
        <v>0</v>
      </c>
      <c r="E72" s="16">
        <v>0</v>
      </c>
      <c r="F72" s="16">
        <f t="shared" si="8"/>
        <v>0</v>
      </c>
      <c r="H72" s="9">
        <f>+C72+D72+E72</f>
        <v>0</v>
      </c>
    </row>
    <row r="73" spans="1:8" x14ac:dyDescent="0.2">
      <c r="A73" s="26" t="s">
        <v>135</v>
      </c>
      <c r="B73" s="15" t="s">
        <v>136</v>
      </c>
      <c r="C73" s="16"/>
      <c r="D73" s="16">
        <v>0</v>
      </c>
      <c r="E73" s="16">
        <v>0</v>
      </c>
      <c r="F73" s="16">
        <f t="shared" si="8"/>
        <v>0</v>
      </c>
      <c r="H73" s="9"/>
    </row>
    <row r="74" spans="1:8" x14ac:dyDescent="0.2">
      <c r="A74" s="26" t="s">
        <v>137</v>
      </c>
      <c r="B74" s="15" t="s">
        <v>138</v>
      </c>
      <c r="C74" s="16"/>
      <c r="D74" s="16">
        <v>0</v>
      </c>
      <c r="E74" s="16">
        <v>0</v>
      </c>
      <c r="F74" s="16">
        <f t="shared" si="8"/>
        <v>0</v>
      </c>
      <c r="H74" s="9"/>
    </row>
    <row r="75" spans="1:8" x14ac:dyDescent="0.2">
      <c r="A75" s="26" t="s">
        <v>139</v>
      </c>
      <c r="B75" s="15" t="s">
        <v>140</v>
      </c>
      <c r="C75" s="16"/>
      <c r="D75" s="16">
        <v>3045.03</v>
      </c>
      <c r="E75" s="16">
        <v>295698.09999999998</v>
      </c>
      <c r="F75" s="16">
        <f t="shared" si="8"/>
        <v>298743.13</v>
      </c>
      <c r="H75" s="9"/>
    </row>
    <row r="76" spans="1:8" x14ac:dyDescent="0.2">
      <c r="A76" s="26" t="s">
        <v>133</v>
      </c>
      <c r="B76" s="15" t="s">
        <v>141</v>
      </c>
      <c r="C76" s="16"/>
      <c r="D76" s="16">
        <v>4075</v>
      </c>
      <c r="E76" s="63">
        <v>501385.24</v>
      </c>
      <c r="F76" s="16">
        <f>SUM(C76:E76)</f>
        <v>505460.24</v>
      </c>
      <c r="H76" s="9"/>
    </row>
    <row r="77" spans="1:8" x14ac:dyDescent="0.2">
      <c r="A77" s="26" t="s">
        <v>142</v>
      </c>
      <c r="B77" s="15" t="s">
        <v>143</v>
      </c>
      <c r="C77" s="16"/>
      <c r="D77" s="16"/>
      <c r="E77" s="16" t="s">
        <v>144</v>
      </c>
      <c r="F77" s="16">
        <v>0</v>
      </c>
      <c r="H77" s="9" t="e">
        <f>+C77+D77+E77</f>
        <v>#VALUE!</v>
      </c>
    </row>
    <row r="78" spans="1:8" ht="16.5" x14ac:dyDescent="0.3">
      <c r="A78" s="18" t="s">
        <v>145</v>
      </c>
      <c r="B78" s="19" t="s">
        <v>146</v>
      </c>
      <c r="C78" s="20">
        <f>SUM(C79:C92)</f>
        <v>10666666.66</v>
      </c>
      <c r="D78" s="20">
        <f>SUM(D79:D92)</f>
        <v>732032</v>
      </c>
      <c r="E78" s="20">
        <f>SUM(E79:E92)</f>
        <v>22357.5</v>
      </c>
      <c r="F78" s="20">
        <f>SUM(F79:F92)</f>
        <v>11421056.16</v>
      </c>
      <c r="H78" s="9">
        <f>+C78+D78+E78</f>
        <v>11421056.16</v>
      </c>
    </row>
    <row r="79" spans="1:8" x14ac:dyDescent="0.2">
      <c r="A79" s="26" t="s">
        <v>147</v>
      </c>
      <c r="B79" s="15" t="s">
        <v>148</v>
      </c>
      <c r="C79" s="16"/>
      <c r="D79" s="16">
        <v>0</v>
      </c>
      <c r="E79" s="16">
        <v>1000</v>
      </c>
      <c r="F79" s="16">
        <f t="shared" ref="F79:F100" si="9">SUM(C79:E79)</f>
        <v>1000</v>
      </c>
      <c r="H79" s="9">
        <f>+C79+D79+E79</f>
        <v>1000</v>
      </c>
    </row>
    <row r="80" spans="1:8" x14ac:dyDescent="0.2">
      <c r="A80" s="26" t="s">
        <v>149</v>
      </c>
      <c r="B80" s="15" t="s">
        <v>150</v>
      </c>
      <c r="C80" s="16"/>
      <c r="D80" s="16">
        <v>0</v>
      </c>
      <c r="E80" s="16"/>
      <c r="F80" s="16">
        <f t="shared" si="9"/>
        <v>0</v>
      </c>
      <c r="H80" s="9">
        <f>+C80+D80+E80</f>
        <v>0</v>
      </c>
    </row>
    <row r="81" spans="1:8" x14ac:dyDescent="0.2">
      <c r="A81" s="26" t="s">
        <v>151</v>
      </c>
      <c r="B81" s="15" t="s">
        <v>152</v>
      </c>
      <c r="C81" s="16"/>
      <c r="D81" s="16">
        <v>35800</v>
      </c>
      <c r="E81" s="16"/>
      <c r="F81" s="16">
        <f t="shared" si="9"/>
        <v>35800</v>
      </c>
      <c r="H81" s="9"/>
    </row>
    <row r="82" spans="1:8" x14ac:dyDescent="0.2">
      <c r="A82" s="26" t="s">
        <v>153</v>
      </c>
      <c r="B82" s="15" t="s">
        <v>154</v>
      </c>
      <c r="C82" s="16"/>
      <c r="D82" s="16">
        <v>0</v>
      </c>
      <c r="E82" s="63">
        <v>0</v>
      </c>
      <c r="F82" s="16">
        <f t="shared" si="9"/>
        <v>0</v>
      </c>
      <c r="H82" s="9">
        <f>+C82+D82+E82</f>
        <v>0</v>
      </c>
    </row>
    <row r="83" spans="1:8" x14ac:dyDescent="0.2">
      <c r="A83" s="26" t="s">
        <v>155</v>
      </c>
      <c r="B83" s="15" t="s">
        <v>156</v>
      </c>
      <c r="C83" s="16"/>
      <c r="D83" s="16">
        <v>19556</v>
      </c>
      <c r="E83" s="16">
        <v>737.5</v>
      </c>
      <c r="F83" s="16">
        <f t="shared" si="9"/>
        <v>20293.5</v>
      </c>
      <c r="H83" s="9"/>
    </row>
    <row r="84" spans="1:8" x14ac:dyDescent="0.2">
      <c r="A84" s="26" t="s">
        <v>157</v>
      </c>
      <c r="B84" s="15" t="s">
        <v>158</v>
      </c>
      <c r="C84" s="16"/>
      <c r="D84" s="16">
        <v>17666</v>
      </c>
      <c r="E84" s="63">
        <v>10620</v>
      </c>
      <c r="F84" s="16">
        <f t="shared" si="9"/>
        <v>28286</v>
      </c>
      <c r="H84" s="9">
        <f>+C84+D84+E84</f>
        <v>28286</v>
      </c>
    </row>
    <row r="85" spans="1:8" x14ac:dyDescent="0.2">
      <c r="A85" s="26" t="s">
        <v>159</v>
      </c>
      <c r="B85" s="15" t="s">
        <v>160</v>
      </c>
      <c r="C85" s="16"/>
      <c r="D85" s="16">
        <v>34350</v>
      </c>
      <c r="E85" s="63">
        <v>10000</v>
      </c>
      <c r="F85" s="16">
        <f t="shared" si="9"/>
        <v>44350</v>
      </c>
      <c r="H85" s="9">
        <f>+C85+D85+E85</f>
        <v>44350</v>
      </c>
    </row>
    <row r="86" spans="1:8" x14ac:dyDescent="0.2">
      <c r="A86" s="26" t="s">
        <v>161</v>
      </c>
      <c r="B86" s="15" t="s">
        <v>162</v>
      </c>
      <c r="C86" s="16"/>
      <c r="D86" s="16">
        <v>0</v>
      </c>
      <c r="E86" s="16">
        <v>0</v>
      </c>
      <c r="F86" s="16">
        <f t="shared" si="9"/>
        <v>0</v>
      </c>
      <c r="H86" s="9">
        <f>+C86+D86+E86</f>
        <v>0</v>
      </c>
    </row>
    <row r="87" spans="1:8" x14ac:dyDescent="0.2">
      <c r="A87" s="26" t="s">
        <v>163</v>
      </c>
      <c r="B87" s="15" t="s">
        <v>164</v>
      </c>
      <c r="D87" s="16">
        <v>0</v>
      </c>
      <c r="E87" s="63">
        <v>0</v>
      </c>
      <c r="F87" s="16">
        <f t="shared" si="9"/>
        <v>0</v>
      </c>
      <c r="H87" s="9">
        <f>+C92+D87+E87</f>
        <v>10666666.66</v>
      </c>
    </row>
    <row r="88" spans="1:8" x14ac:dyDescent="0.2">
      <c r="A88" s="26" t="s">
        <v>165</v>
      </c>
      <c r="B88" s="15" t="s">
        <v>166</v>
      </c>
      <c r="C88" s="16"/>
      <c r="D88" s="16">
        <v>60770</v>
      </c>
      <c r="E88" s="16">
        <v>0</v>
      </c>
      <c r="F88" s="16">
        <f t="shared" si="9"/>
        <v>60770</v>
      </c>
      <c r="H88" s="9"/>
    </row>
    <row r="89" spans="1:8" x14ac:dyDescent="0.2">
      <c r="A89" s="26" t="s">
        <v>167</v>
      </c>
      <c r="B89" s="15" t="s">
        <v>168</v>
      </c>
      <c r="C89" s="16"/>
      <c r="D89" s="16">
        <v>0</v>
      </c>
      <c r="E89" s="16">
        <v>0</v>
      </c>
      <c r="F89" s="16">
        <f t="shared" si="9"/>
        <v>0</v>
      </c>
      <c r="H89" s="9"/>
    </row>
    <row r="90" spans="1:8" x14ac:dyDescent="0.2">
      <c r="A90" s="26" t="s">
        <v>169</v>
      </c>
      <c r="B90" s="15" t="s">
        <v>170</v>
      </c>
      <c r="C90" s="16"/>
      <c r="D90" s="16">
        <v>480650</v>
      </c>
      <c r="E90" s="27">
        <v>0</v>
      </c>
      <c r="F90" s="16">
        <f t="shared" si="9"/>
        <v>480650</v>
      </c>
      <c r="H90" s="9">
        <f>+C90+D90+E90</f>
        <v>480650</v>
      </c>
    </row>
    <row r="91" spans="1:8" x14ac:dyDescent="0.2">
      <c r="A91" s="26" t="s">
        <v>171</v>
      </c>
      <c r="B91" s="15" t="s">
        <v>172</v>
      </c>
      <c r="C91" s="16"/>
      <c r="D91" s="16">
        <v>53900</v>
      </c>
      <c r="E91" s="16">
        <v>0</v>
      </c>
      <c r="F91" s="16">
        <f t="shared" si="9"/>
        <v>53900</v>
      </c>
      <c r="H91" s="9"/>
    </row>
    <row r="92" spans="1:8" x14ac:dyDescent="0.2">
      <c r="A92" s="26" t="s">
        <v>173</v>
      </c>
      <c r="B92" s="15" t="s">
        <v>174</v>
      </c>
      <c r="C92" s="16">
        <v>10666666.66</v>
      </c>
      <c r="D92" s="16">
        <v>29340</v>
      </c>
      <c r="E92" s="16">
        <v>0</v>
      </c>
      <c r="F92" s="16">
        <f t="shared" si="9"/>
        <v>10696006.66</v>
      </c>
      <c r="H92" s="9"/>
    </row>
    <row r="93" spans="1:8" ht="16.5" x14ac:dyDescent="0.3">
      <c r="A93" s="18" t="s">
        <v>175</v>
      </c>
      <c r="B93" s="19" t="s">
        <v>176</v>
      </c>
      <c r="C93" s="18"/>
      <c r="D93" s="28">
        <f>+D94</f>
        <v>246371.57</v>
      </c>
      <c r="E93" s="20">
        <f>SUM(E94:E97)</f>
        <v>0</v>
      </c>
      <c r="F93" s="20">
        <f>SUM(F94)</f>
        <v>246371.57</v>
      </c>
      <c r="G93" s="20">
        <f>SUM(G94:G97)</f>
        <v>0</v>
      </c>
      <c r="H93" s="20">
        <f>SUM(H94:H97)</f>
        <v>246371.57</v>
      </c>
    </row>
    <row r="94" spans="1:8" x14ac:dyDescent="0.2">
      <c r="A94" s="26" t="s">
        <v>177</v>
      </c>
      <c r="B94" s="15" t="s">
        <v>178</v>
      </c>
      <c r="C94" s="16"/>
      <c r="D94" s="16">
        <v>246371.57</v>
      </c>
      <c r="E94" s="16"/>
      <c r="F94" s="16">
        <f t="shared" si="9"/>
        <v>246371.57</v>
      </c>
      <c r="H94" s="9">
        <f>+C94+D94+E94</f>
        <v>246371.57</v>
      </c>
    </row>
    <row r="95" spans="1:8" x14ac:dyDescent="0.2">
      <c r="A95" s="26" t="s">
        <v>179</v>
      </c>
      <c r="B95" s="15" t="s">
        <v>180</v>
      </c>
      <c r="C95" s="16"/>
      <c r="D95" s="16"/>
      <c r="E95" s="16"/>
      <c r="F95" s="16">
        <f t="shared" si="9"/>
        <v>0</v>
      </c>
      <c r="H95" s="9">
        <f>+C95+D95+E95</f>
        <v>0</v>
      </c>
    </row>
    <row r="96" spans="1:8" x14ac:dyDescent="0.2">
      <c r="A96" s="26" t="s">
        <v>181</v>
      </c>
      <c r="B96" s="15" t="s">
        <v>182</v>
      </c>
      <c r="C96" s="16"/>
      <c r="D96" s="16"/>
      <c r="E96" s="16"/>
      <c r="F96" s="16">
        <f t="shared" si="9"/>
        <v>0</v>
      </c>
      <c r="H96" s="9">
        <f>+C96+D96+E96</f>
        <v>0</v>
      </c>
    </row>
    <row r="97" spans="1:8" ht="13.5" thickBot="1" x14ac:dyDescent="0.25">
      <c r="A97" s="29" t="s">
        <v>183</v>
      </c>
      <c r="B97" s="30" t="s">
        <v>184</v>
      </c>
      <c r="C97" s="31"/>
      <c r="D97" s="31"/>
      <c r="E97" s="31"/>
      <c r="F97" s="16">
        <f t="shared" si="9"/>
        <v>0</v>
      </c>
      <c r="H97" s="9"/>
    </row>
    <row r="98" spans="1:8" ht="16.5" thickBot="1" x14ac:dyDescent="0.3">
      <c r="A98" s="6">
        <v>2.2999999999999998</v>
      </c>
      <c r="B98" s="7" t="s">
        <v>185</v>
      </c>
      <c r="C98" s="8">
        <f>C99+C142+C151</f>
        <v>0</v>
      </c>
      <c r="D98" s="8">
        <f>D99+D104+D110+D117+D120+D127+D142+D151</f>
        <v>1460775.75</v>
      </c>
      <c r="E98" s="8">
        <f>+E99+E104+E110+E117+E120+E127+E142+E151</f>
        <v>859940.22</v>
      </c>
      <c r="F98" s="8">
        <f t="shared" ref="F98" si="10">SUM(C98:E98)</f>
        <v>2320715.9699999997</v>
      </c>
      <c r="H98" s="9">
        <f t="shared" ref="H98:H134" si="11">+C98+D98+E98</f>
        <v>2320715.9699999997</v>
      </c>
    </row>
    <row r="99" spans="1:8" ht="16.5" x14ac:dyDescent="0.3">
      <c r="A99" s="18" t="s">
        <v>186</v>
      </c>
      <c r="B99" s="19" t="s">
        <v>187</v>
      </c>
      <c r="C99" s="20">
        <f>SUM(C100:C102)</f>
        <v>0</v>
      </c>
      <c r="D99" s="20">
        <f>+D100+D101+D102+D103</f>
        <v>512880.21</v>
      </c>
      <c r="E99" s="20">
        <f>SUM(E100:E102)</f>
        <v>63066.61</v>
      </c>
      <c r="F99" s="20">
        <f>SUM(F100:F103)</f>
        <v>575946.82000000007</v>
      </c>
      <c r="H99" s="9">
        <f t="shared" si="11"/>
        <v>575946.82000000007</v>
      </c>
    </row>
    <row r="100" spans="1:8" x14ac:dyDescent="0.2">
      <c r="A100" s="26" t="s">
        <v>188</v>
      </c>
      <c r="B100" s="15" t="s">
        <v>189</v>
      </c>
      <c r="C100" s="16">
        <v>0</v>
      </c>
      <c r="D100" s="16">
        <v>494815.21</v>
      </c>
      <c r="E100" s="63">
        <v>58066.61</v>
      </c>
      <c r="F100" s="16">
        <f t="shared" si="9"/>
        <v>552881.82000000007</v>
      </c>
      <c r="H100" s="9">
        <f t="shared" si="11"/>
        <v>552881.82000000007</v>
      </c>
    </row>
    <row r="101" spans="1:8" x14ac:dyDescent="0.2">
      <c r="A101" s="26" t="s">
        <v>190</v>
      </c>
      <c r="B101" s="15" t="s">
        <v>191</v>
      </c>
      <c r="C101" s="16"/>
      <c r="D101" s="16">
        <v>10850</v>
      </c>
      <c r="E101" s="16">
        <v>0</v>
      </c>
      <c r="F101" s="16">
        <f t="shared" ref="F101:F102" si="12">SUM(C101:E101)</f>
        <v>10850</v>
      </c>
      <c r="H101" s="9">
        <f t="shared" si="11"/>
        <v>10850</v>
      </c>
    </row>
    <row r="102" spans="1:8" x14ac:dyDescent="0.2">
      <c r="A102" s="26" t="s">
        <v>192</v>
      </c>
      <c r="B102" s="15" t="s">
        <v>193</v>
      </c>
      <c r="C102" s="16"/>
      <c r="D102" s="16">
        <v>7160</v>
      </c>
      <c r="E102" s="16">
        <v>5000</v>
      </c>
      <c r="F102" s="16">
        <f t="shared" si="12"/>
        <v>12160</v>
      </c>
      <c r="H102" s="9">
        <f t="shared" si="11"/>
        <v>12160</v>
      </c>
    </row>
    <row r="103" spans="1:8" x14ac:dyDescent="0.2">
      <c r="A103" s="26" t="s">
        <v>194</v>
      </c>
      <c r="B103" s="15" t="s">
        <v>195</v>
      </c>
      <c r="C103" s="16"/>
      <c r="D103" s="16">
        <v>55</v>
      </c>
      <c r="E103" s="16"/>
      <c r="F103" s="16">
        <f>SUM(C103:E103)</f>
        <v>55</v>
      </c>
      <c r="H103" s="9">
        <f t="shared" si="11"/>
        <v>55</v>
      </c>
    </row>
    <row r="104" spans="1:8" ht="16.5" x14ac:dyDescent="0.3">
      <c r="A104" s="18" t="s">
        <v>196</v>
      </c>
      <c r="B104" s="19" t="s">
        <v>197</v>
      </c>
      <c r="C104" s="20">
        <f>SUM(C105:C109)</f>
        <v>0</v>
      </c>
      <c r="D104" s="20">
        <f>SUM(D105:D109)</f>
        <v>3043.8599999999997</v>
      </c>
      <c r="E104" s="20">
        <f>SUM(E105:E109)</f>
        <v>105964</v>
      </c>
      <c r="F104" s="20">
        <f>SUM(F105:F108)</f>
        <v>109007.86</v>
      </c>
      <c r="H104" s="9">
        <f t="shared" si="11"/>
        <v>109007.86</v>
      </c>
    </row>
    <row r="105" spans="1:8" x14ac:dyDescent="0.2">
      <c r="A105" s="26" t="s">
        <v>198</v>
      </c>
      <c r="B105" s="15" t="s">
        <v>199</v>
      </c>
      <c r="C105" s="16"/>
      <c r="D105" s="16">
        <v>0</v>
      </c>
      <c r="E105" s="16">
        <v>0</v>
      </c>
      <c r="F105" s="16">
        <f>SUM(C105:E105)</f>
        <v>0</v>
      </c>
      <c r="H105" s="9">
        <f t="shared" si="11"/>
        <v>0</v>
      </c>
    </row>
    <row r="106" spans="1:8" x14ac:dyDescent="0.2">
      <c r="A106" s="26" t="s">
        <v>200</v>
      </c>
      <c r="B106" s="15" t="s">
        <v>201</v>
      </c>
      <c r="C106" s="16"/>
      <c r="D106" s="16">
        <v>43.86</v>
      </c>
      <c r="E106" s="16">
        <v>0</v>
      </c>
      <c r="F106" s="16">
        <f t="shared" ref="F106:F116" si="13">SUM(C106:E106)</f>
        <v>43.86</v>
      </c>
      <c r="H106" s="9">
        <f t="shared" si="11"/>
        <v>43.86</v>
      </c>
    </row>
    <row r="107" spans="1:8" x14ac:dyDescent="0.2">
      <c r="A107" s="26" t="s">
        <v>202</v>
      </c>
      <c r="B107" s="15" t="s">
        <v>203</v>
      </c>
      <c r="C107" s="16"/>
      <c r="D107" s="16">
        <v>2000</v>
      </c>
      <c r="E107" s="16">
        <v>105964</v>
      </c>
      <c r="F107" s="16">
        <f t="shared" si="13"/>
        <v>107964</v>
      </c>
      <c r="H107" s="9">
        <f t="shared" si="11"/>
        <v>107964</v>
      </c>
    </row>
    <row r="108" spans="1:8" x14ac:dyDescent="0.2">
      <c r="A108" s="26" t="s">
        <v>204</v>
      </c>
      <c r="B108" s="15" t="s">
        <v>205</v>
      </c>
      <c r="C108" s="16"/>
      <c r="D108" s="16">
        <v>1000</v>
      </c>
      <c r="E108" s="16"/>
      <c r="F108" s="16">
        <f t="shared" si="13"/>
        <v>1000</v>
      </c>
      <c r="H108" s="9">
        <f t="shared" si="11"/>
        <v>1000</v>
      </c>
    </row>
    <row r="109" spans="1:8" x14ac:dyDescent="0.2">
      <c r="A109" s="24"/>
      <c r="B109" s="15"/>
      <c r="C109" s="16"/>
      <c r="D109" s="16"/>
      <c r="E109" s="16"/>
      <c r="F109" s="16">
        <f t="shared" si="13"/>
        <v>0</v>
      </c>
      <c r="H109" s="9">
        <f t="shared" si="11"/>
        <v>0</v>
      </c>
    </row>
    <row r="110" spans="1:8" ht="16.5" x14ac:dyDescent="0.3">
      <c r="A110" s="18" t="s">
        <v>206</v>
      </c>
      <c r="B110" s="19" t="s">
        <v>207</v>
      </c>
      <c r="C110" s="20">
        <f>SUM(C111:C116)</f>
        <v>0</v>
      </c>
      <c r="D110" s="20">
        <f>SUM(D111:D116)</f>
        <v>112637.24</v>
      </c>
      <c r="E110" s="20">
        <f>SUM(E111:E116)</f>
        <v>0</v>
      </c>
      <c r="F110" s="20">
        <f>SUM(F111:F116)</f>
        <v>112637.24</v>
      </c>
      <c r="H110" s="9">
        <f t="shared" si="11"/>
        <v>112637.24</v>
      </c>
    </row>
    <row r="111" spans="1:8" x14ac:dyDescent="0.2">
      <c r="A111" s="26" t="s">
        <v>208</v>
      </c>
      <c r="B111" s="15" t="s">
        <v>209</v>
      </c>
      <c r="C111" s="16"/>
      <c r="D111" s="16">
        <v>106845</v>
      </c>
      <c r="E111" s="16"/>
      <c r="F111" s="16">
        <f t="shared" si="13"/>
        <v>106845</v>
      </c>
      <c r="H111" s="9">
        <f t="shared" si="11"/>
        <v>106845</v>
      </c>
    </row>
    <row r="112" spans="1:8" x14ac:dyDescent="0.2">
      <c r="A112" s="26" t="s">
        <v>210</v>
      </c>
      <c r="B112" s="15" t="s">
        <v>211</v>
      </c>
      <c r="C112" s="16"/>
      <c r="D112" s="16">
        <f>4769.26+1022.98</f>
        <v>5792.24</v>
      </c>
      <c r="E112" s="16">
        <v>0</v>
      </c>
      <c r="F112" s="16">
        <f t="shared" si="13"/>
        <v>5792.24</v>
      </c>
      <c r="H112" s="9">
        <f t="shared" si="11"/>
        <v>5792.24</v>
      </c>
    </row>
    <row r="113" spans="1:8" x14ac:dyDescent="0.2">
      <c r="A113" s="26" t="s">
        <v>212</v>
      </c>
      <c r="B113" s="15" t="s">
        <v>213</v>
      </c>
      <c r="C113" s="16"/>
      <c r="D113" s="16">
        <v>0</v>
      </c>
      <c r="E113" s="16">
        <v>0</v>
      </c>
      <c r="F113" s="16">
        <f t="shared" si="13"/>
        <v>0</v>
      </c>
      <c r="H113" s="9">
        <f t="shared" si="11"/>
        <v>0</v>
      </c>
    </row>
    <row r="114" spans="1:8" x14ac:dyDescent="0.2">
      <c r="A114" s="26" t="s">
        <v>214</v>
      </c>
      <c r="B114" s="15" t="s">
        <v>215</v>
      </c>
      <c r="C114" s="16"/>
      <c r="D114" s="16">
        <v>0</v>
      </c>
      <c r="E114" s="63">
        <v>0</v>
      </c>
      <c r="F114" s="16">
        <f t="shared" si="13"/>
        <v>0</v>
      </c>
      <c r="H114" s="9">
        <f t="shared" si="11"/>
        <v>0</v>
      </c>
    </row>
    <row r="115" spans="1:8" x14ac:dyDescent="0.2">
      <c r="A115" s="26" t="s">
        <v>216</v>
      </c>
      <c r="B115" s="15" t="s">
        <v>217</v>
      </c>
      <c r="C115" s="16"/>
      <c r="D115" s="16">
        <v>0</v>
      </c>
      <c r="E115" s="63">
        <v>0</v>
      </c>
      <c r="F115" s="16">
        <f t="shared" si="13"/>
        <v>0</v>
      </c>
      <c r="H115" s="9">
        <f t="shared" si="11"/>
        <v>0</v>
      </c>
    </row>
    <row r="116" spans="1:8" x14ac:dyDescent="0.2">
      <c r="A116" s="24"/>
      <c r="B116" s="15"/>
      <c r="C116" s="16"/>
      <c r="D116" s="16"/>
      <c r="E116" s="16"/>
      <c r="F116" s="16">
        <f t="shared" si="13"/>
        <v>0</v>
      </c>
      <c r="H116" s="9">
        <f t="shared" si="11"/>
        <v>0</v>
      </c>
    </row>
    <row r="117" spans="1:8" ht="16.5" x14ac:dyDescent="0.3">
      <c r="A117" s="18" t="s">
        <v>218</v>
      </c>
      <c r="B117" s="19" t="s">
        <v>219</v>
      </c>
      <c r="C117" s="20">
        <f>SUM(C118:C119)</f>
        <v>0</v>
      </c>
      <c r="D117" s="20">
        <f>SUM(D118:D119)</f>
        <v>0</v>
      </c>
      <c r="E117" s="20">
        <f>SUM(E118:E119)</f>
        <v>2045</v>
      </c>
      <c r="F117" s="20">
        <f>SUM(F118)</f>
        <v>2045</v>
      </c>
      <c r="H117" s="9">
        <f t="shared" si="11"/>
        <v>2045</v>
      </c>
    </row>
    <row r="118" spans="1:8" x14ac:dyDescent="0.2">
      <c r="A118" s="26" t="s">
        <v>220</v>
      </c>
      <c r="B118" s="15" t="s">
        <v>221</v>
      </c>
      <c r="C118" s="16"/>
      <c r="D118" s="16">
        <v>0</v>
      </c>
      <c r="E118" s="16">
        <v>2045</v>
      </c>
      <c r="F118" s="16">
        <f>SUM(C118:E118)</f>
        <v>2045</v>
      </c>
      <c r="H118" s="9">
        <f t="shared" si="11"/>
        <v>2045</v>
      </c>
    </row>
    <row r="119" spans="1:8" x14ac:dyDescent="0.2">
      <c r="A119" s="26"/>
      <c r="B119" s="15"/>
      <c r="C119" s="16"/>
      <c r="D119" s="16"/>
      <c r="E119" s="16"/>
      <c r="F119" s="16">
        <f>+C119+D119+E119</f>
        <v>0</v>
      </c>
      <c r="H119" s="9">
        <f t="shared" si="11"/>
        <v>0</v>
      </c>
    </row>
    <row r="120" spans="1:8" ht="16.5" x14ac:dyDescent="0.3">
      <c r="A120" s="18" t="s">
        <v>222</v>
      </c>
      <c r="B120" s="19" t="s">
        <v>223</v>
      </c>
      <c r="C120" s="20">
        <f>SUM(C121:C126)</f>
        <v>0</v>
      </c>
      <c r="D120" s="20">
        <f>SUM(D121:D125)</f>
        <v>3821.74</v>
      </c>
      <c r="E120" s="20">
        <f>SUM(E121:E125)</f>
        <v>34144.480000000003</v>
      </c>
      <c r="F120" s="20">
        <f>SUM(F121:F125)</f>
        <v>37966.22</v>
      </c>
      <c r="H120" s="9">
        <f t="shared" si="11"/>
        <v>37966.22</v>
      </c>
    </row>
    <row r="121" spans="1:8" x14ac:dyDescent="0.2">
      <c r="A121" s="26" t="s">
        <v>224</v>
      </c>
      <c r="B121" s="15" t="s">
        <v>225</v>
      </c>
      <c r="C121" s="16"/>
      <c r="D121" s="16">
        <v>0</v>
      </c>
      <c r="E121" s="16"/>
      <c r="F121" s="16">
        <f>SUM(C121:E121)</f>
        <v>0</v>
      </c>
      <c r="H121" s="9">
        <f t="shared" si="11"/>
        <v>0</v>
      </c>
    </row>
    <row r="122" spans="1:8" x14ac:dyDescent="0.2">
      <c r="A122" s="26" t="s">
        <v>226</v>
      </c>
      <c r="B122" s="15" t="s">
        <v>227</v>
      </c>
      <c r="C122" s="16"/>
      <c r="D122" s="16">
        <v>0</v>
      </c>
      <c r="E122" s="16"/>
      <c r="F122" s="16">
        <f t="shared" ref="F122:F124" si="14">SUM(C122:E122)</f>
        <v>0</v>
      </c>
      <c r="H122" s="9">
        <f t="shared" si="11"/>
        <v>0</v>
      </c>
    </row>
    <row r="123" spans="1:8" x14ac:dyDescent="0.2">
      <c r="A123" s="26" t="s">
        <v>228</v>
      </c>
      <c r="B123" s="15" t="s">
        <v>229</v>
      </c>
      <c r="C123" s="16"/>
      <c r="D123" s="16">
        <v>0</v>
      </c>
      <c r="E123" s="63">
        <v>0</v>
      </c>
      <c r="F123" s="16">
        <f t="shared" si="14"/>
        <v>0</v>
      </c>
      <c r="H123" s="9">
        <f t="shared" si="11"/>
        <v>0</v>
      </c>
    </row>
    <row r="124" spans="1:8" x14ac:dyDescent="0.2">
      <c r="A124" s="26" t="s">
        <v>230</v>
      </c>
      <c r="B124" s="15" t="s">
        <v>231</v>
      </c>
      <c r="C124" s="16"/>
      <c r="D124" s="16">
        <v>0</v>
      </c>
      <c r="E124" s="16"/>
      <c r="F124" s="16">
        <f t="shared" si="14"/>
        <v>0</v>
      </c>
      <c r="H124" s="9">
        <f t="shared" si="11"/>
        <v>0</v>
      </c>
    </row>
    <row r="125" spans="1:8" x14ac:dyDescent="0.2">
      <c r="A125" s="26" t="s">
        <v>232</v>
      </c>
      <c r="B125" s="15" t="s">
        <v>233</v>
      </c>
      <c r="C125" s="16"/>
      <c r="D125" s="16">
        <v>3821.74</v>
      </c>
      <c r="E125" s="16">
        <v>34144.480000000003</v>
      </c>
      <c r="F125" s="16">
        <f>SUM(C125:E125)</f>
        <v>37966.22</v>
      </c>
      <c r="H125" s="9">
        <f t="shared" si="11"/>
        <v>37966.22</v>
      </c>
    </row>
    <row r="126" spans="1:8" x14ac:dyDescent="0.2">
      <c r="A126" s="24"/>
      <c r="B126" s="15"/>
      <c r="C126" s="16"/>
      <c r="D126" s="16"/>
      <c r="E126" s="16"/>
      <c r="F126" s="16">
        <f>+C126+D126+E126</f>
        <v>0</v>
      </c>
      <c r="H126" s="9">
        <f t="shared" si="11"/>
        <v>0</v>
      </c>
    </row>
    <row r="127" spans="1:8" ht="16.5" x14ac:dyDescent="0.3">
      <c r="A127" s="18" t="s">
        <v>234</v>
      </c>
      <c r="B127" s="19" t="s">
        <v>235</v>
      </c>
      <c r="C127" s="20">
        <f>SUM(C128:C141)</f>
        <v>0</v>
      </c>
      <c r="D127" s="20">
        <f>SUM(D128:D140)</f>
        <v>9668.99</v>
      </c>
      <c r="E127" s="20">
        <f>SUM(E128:E140)</f>
        <v>94386.39</v>
      </c>
      <c r="F127" s="20">
        <f>SUM(F128:F140)</f>
        <v>104055.38</v>
      </c>
      <c r="H127" s="9">
        <f t="shared" si="11"/>
        <v>104055.38</v>
      </c>
    </row>
    <row r="128" spans="1:8" x14ac:dyDescent="0.2">
      <c r="A128" s="26" t="s">
        <v>236</v>
      </c>
      <c r="B128" s="15" t="s">
        <v>237</v>
      </c>
      <c r="C128" s="16"/>
      <c r="D128" s="16">
        <v>50</v>
      </c>
      <c r="E128" s="16"/>
      <c r="F128" s="16">
        <f>SUM(C128:E128)</f>
        <v>50</v>
      </c>
      <c r="H128" s="9">
        <f t="shared" si="11"/>
        <v>50</v>
      </c>
    </row>
    <row r="129" spans="1:8" x14ac:dyDescent="0.2">
      <c r="A129" s="26" t="s">
        <v>238</v>
      </c>
      <c r="B129" s="15" t="s">
        <v>239</v>
      </c>
      <c r="C129" s="16"/>
      <c r="D129" s="16">
        <v>0</v>
      </c>
      <c r="E129" s="16"/>
      <c r="F129" s="16">
        <f t="shared" ref="F129:F141" si="15">SUM(C129:E129)</f>
        <v>0</v>
      </c>
      <c r="H129" s="9">
        <f t="shared" si="11"/>
        <v>0</v>
      </c>
    </row>
    <row r="130" spans="1:8" x14ac:dyDescent="0.2">
      <c r="A130" s="26" t="s">
        <v>240</v>
      </c>
      <c r="B130" s="15" t="s">
        <v>241</v>
      </c>
      <c r="C130" s="16"/>
      <c r="D130" s="16">
        <v>0</v>
      </c>
      <c r="E130" s="16"/>
      <c r="F130" s="16">
        <f t="shared" si="15"/>
        <v>0</v>
      </c>
      <c r="H130" s="9">
        <f t="shared" si="11"/>
        <v>0</v>
      </c>
    </row>
    <row r="131" spans="1:8" x14ac:dyDescent="0.2">
      <c r="A131" s="26" t="s">
        <v>242</v>
      </c>
      <c r="B131" s="15" t="s">
        <v>243</v>
      </c>
      <c r="C131" s="16"/>
      <c r="D131" s="16">
        <v>0</v>
      </c>
      <c r="E131" s="16"/>
      <c r="F131" s="16">
        <f t="shared" si="15"/>
        <v>0</v>
      </c>
      <c r="H131" s="9">
        <f t="shared" si="11"/>
        <v>0</v>
      </c>
    </row>
    <row r="132" spans="1:8" x14ac:dyDescent="0.2">
      <c r="A132" s="26" t="s">
        <v>244</v>
      </c>
      <c r="B132" s="15" t="s">
        <v>245</v>
      </c>
      <c r="C132" s="16"/>
      <c r="D132" s="16">
        <v>450</v>
      </c>
      <c r="E132" s="16"/>
      <c r="F132" s="16">
        <f t="shared" si="15"/>
        <v>450</v>
      </c>
      <c r="H132" s="9">
        <f t="shared" si="11"/>
        <v>450</v>
      </c>
    </row>
    <row r="133" spans="1:8" x14ac:dyDescent="0.2">
      <c r="A133" s="26" t="s">
        <v>246</v>
      </c>
      <c r="B133" s="15" t="s">
        <v>247</v>
      </c>
      <c r="C133" s="16"/>
      <c r="D133" s="16">
        <v>0</v>
      </c>
      <c r="E133" s="16"/>
      <c r="F133" s="16">
        <f t="shared" si="15"/>
        <v>0</v>
      </c>
      <c r="H133" s="9">
        <f t="shared" si="11"/>
        <v>0</v>
      </c>
    </row>
    <row r="134" spans="1:8" x14ac:dyDescent="0.2">
      <c r="A134" s="26" t="s">
        <v>248</v>
      </c>
      <c r="B134" s="15" t="s">
        <v>249</v>
      </c>
      <c r="C134" s="16"/>
      <c r="D134" s="16">
        <v>0</v>
      </c>
      <c r="E134" s="16">
        <v>0</v>
      </c>
      <c r="F134" s="16">
        <f t="shared" si="15"/>
        <v>0</v>
      </c>
      <c r="H134" s="9">
        <f t="shared" si="11"/>
        <v>0</v>
      </c>
    </row>
    <row r="135" spans="1:8" x14ac:dyDescent="0.2">
      <c r="A135" s="26" t="s">
        <v>250</v>
      </c>
      <c r="B135" s="15" t="s">
        <v>251</v>
      </c>
      <c r="C135" s="16"/>
      <c r="D135" s="16">
        <v>0</v>
      </c>
      <c r="E135" s="16"/>
      <c r="F135" s="16">
        <f t="shared" si="15"/>
        <v>0</v>
      </c>
      <c r="H135" s="9"/>
    </row>
    <row r="136" spans="1:8" x14ac:dyDescent="0.2">
      <c r="A136" s="26" t="s">
        <v>252</v>
      </c>
      <c r="B136" s="15" t="s">
        <v>253</v>
      </c>
      <c r="C136" s="16"/>
      <c r="D136" s="16">
        <v>0</v>
      </c>
      <c r="E136" s="16">
        <v>77866.39</v>
      </c>
      <c r="F136" s="16">
        <f t="shared" si="15"/>
        <v>77866.39</v>
      </c>
      <c r="H136" s="9"/>
    </row>
    <row r="137" spans="1:8" x14ac:dyDescent="0.2">
      <c r="A137" s="26" t="s">
        <v>254</v>
      </c>
      <c r="B137" s="15" t="s">
        <v>255</v>
      </c>
      <c r="C137" s="16"/>
      <c r="D137" s="16">
        <v>9068.99</v>
      </c>
      <c r="E137" s="16">
        <v>16520</v>
      </c>
      <c r="F137" s="16">
        <f t="shared" si="15"/>
        <v>25588.989999999998</v>
      </c>
      <c r="H137" s="9">
        <f t="shared" ref="H137:H144" si="16">+C137+D137+E137</f>
        <v>25588.989999999998</v>
      </c>
    </row>
    <row r="138" spans="1:8" x14ac:dyDescent="0.2">
      <c r="A138" s="26" t="s">
        <v>256</v>
      </c>
      <c r="B138" s="15" t="s">
        <v>257</v>
      </c>
      <c r="C138" s="16"/>
      <c r="D138" s="16">
        <v>0</v>
      </c>
      <c r="E138" s="16"/>
      <c r="F138" s="16">
        <f t="shared" si="15"/>
        <v>0</v>
      </c>
      <c r="H138" s="9">
        <f t="shared" si="16"/>
        <v>0</v>
      </c>
    </row>
    <row r="139" spans="1:8" x14ac:dyDescent="0.2">
      <c r="A139" s="26" t="s">
        <v>258</v>
      </c>
      <c r="B139" s="15" t="s">
        <v>259</v>
      </c>
      <c r="C139" s="16"/>
      <c r="D139" s="16">
        <v>0</v>
      </c>
      <c r="E139" s="16"/>
      <c r="F139" s="16">
        <f t="shared" si="15"/>
        <v>0</v>
      </c>
      <c r="H139" s="9">
        <f t="shared" si="16"/>
        <v>0</v>
      </c>
    </row>
    <row r="140" spans="1:8" x14ac:dyDescent="0.2">
      <c r="A140" s="26" t="s">
        <v>260</v>
      </c>
      <c r="B140" s="15" t="s">
        <v>261</v>
      </c>
      <c r="C140" s="16"/>
      <c r="D140" s="16">
        <v>100</v>
      </c>
      <c r="E140" s="16"/>
      <c r="F140" s="16">
        <f t="shared" si="15"/>
        <v>100</v>
      </c>
      <c r="H140" s="9">
        <f t="shared" si="16"/>
        <v>100</v>
      </c>
    </row>
    <row r="141" spans="1:8" x14ac:dyDescent="0.2">
      <c r="A141" s="24"/>
      <c r="B141" s="15"/>
      <c r="C141" s="16"/>
      <c r="D141" s="16"/>
      <c r="E141" s="16"/>
      <c r="F141" s="16">
        <f t="shared" si="15"/>
        <v>0</v>
      </c>
      <c r="H141" s="9">
        <f t="shared" si="16"/>
        <v>0</v>
      </c>
    </row>
    <row r="142" spans="1:8" ht="16.5" x14ac:dyDescent="0.3">
      <c r="A142" s="18" t="s">
        <v>262</v>
      </c>
      <c r="B142" s="19" t="s">
        <v>263</v>
      </c>
      <c r="C142" s="20">
        <f>SUM(C143:C149)</f>
        <v>0</v>
      </c>
      <c r="D142" s="20">
        <f>SUM(D143:D150)</f>
        <v>789780.97</v>
      </c>
      <c r="E142" s="20">
        <f>SUM(E143:E150)</f>
        <v>123613.72</v>
      </c>
      <c r="F142" s="20">
        <f>SUM(F143:F149)</f>
        <v>908957.69</v>
      </c>
      <c r="H142" s="9">
        <f t="shared" si="16"/>
        <v>913394.69</v>
      </c>
    </row>
    <row r="143" spans="1:8" x14ac:dyDescent="0.2">
      <c r="A143" s="26" t="s">
        <v>264</v>
      </c>
      <c r="B143" s="15" t="s">
        <v>265</v>
      </c>
      <c r="C143" s="16">
        <v>0</v>
      </c>
      <c r="D143" s="16">
        <f>550343.49+3000</f>
        <v>553343.49</v>
      </c>
      <c r="E143" s="63">
        <v>17761.189999999999</v>
      </c>
      <c r="F143" s="16">
        <f>SUM(C143:E143)</f>
        <v>571104.67999999993</v>
      </c>
      <c r="H143" s="9">
        <f t="shared" si="16"/>
        <v>571104.67999999993</v>
      </c>
    </row>
    <row r="144" spans="1:8" x14ac:dyDescent="0.2">
      <c r="A144" s="26" t="s">
        <v>266</v>
      </c>
      <c r="B144" s="15" t="s">
        <v>267</v>
      </c>
      <c r="C144" s="16">
        <v>0</v>
      </c>
      <c r="D144" s="16">
        <v>231105.48</v>
      </c>
      <c r="E144" s="16">
        <v>105852.53</v>
      </c>
      <c r="F144" s="16">
        <f>SUM(C144:E144)</f>
        <v>336958.01</v>
      </c>
      <c r="H144" s="9">
        <f t="shared" si="16"/>
        <v>336958.01</v>
      </c>
    </row>
    <row r="145" spans="1:8" x14ac:dyDescent="0.2">
      <c r="A145" s="26" t="s">
        <v>268</v>
      </c>
      <c r="B145" s="15" t="s">
        <v>269</v>
      </c>
      <c r="C145" s="16"/>
      <c r="D145" s="16">
        <v>4437</v>
      </c>
      <c r="E145" s="16"/>
      <c r="F145" s="16"/>
      <c r="H145" s="9"/>
    </row>
    <row r="146" spans="1:8" x14ac:dyDescent="0.2">
      <c r="A146" s="26" t="s">
        <v>270</v>
      </c>
      <c r="B146" s="15" t="s">
        <v>271</v>
      </c>
      <c r="C146" s="16"/>
      <c r="D146" s="16">
        <v>0</v>
      </c>
      <c r="E146" s="16"/>
      <c r="F146" s="16">
        <f>SUM(C146:E146)</f>
        <v>0</v>
      </c>
      <c r="H146" s="9">
        <f t="shared" ref="H146:H158" si="17">+C146+D146+E146</f>
        <v>0</v>
      </c>
    </row>
    <row r="147" spans="1:8" x14ac:dyDescent="0.2">
      <c r="A147" s="26" t="s">
        <v>272</v>
      </c>
      <c r="B147" s="15" t="s">
        <v>273</v>
      </c>
      <c r="C147" s="16"/>
      <c r="D147" s="16">
        <v>560</v>
      </c>
      <c r="E147" s="16"/>
      <c r="F147" s="16">
        <f>SUM(C147:E147)</f>
        <v>560</v>
      </c>
      <c r="H147" s="9">
        <f t="shared" si="17"/>
        <v>560</v>
      </c>
    </row>
    <row r="148" spans="1:8" x14ac:dyDescent="0.2">
      <c r="A148" s="26" t="s">
        <v>274</v>
      </c>
      <c r="B148" s="15" t="s">
        <v>275</v>
      </c>
      <c r="C148" s="16"/>
      <c r="D148" s="16">
        <v>195</v>
      </c>
      <c r="E148" s="16"/>
      <c r="F148" s="16">
        <f>SUM(C148:E148)</f>
        <v>195</v>
      </c>
      <c r="H148" s="9">
        <f t="shared" si="17"/>
        <v>195</v>
      </c>
    </row>
    <row r="149" spans="1:8" x14ac:dyDescent="0.2">
      <c r="A149" s="26" t="s">
        <v>276</v>
      </c>
      <c r="B149" s="15" t="s">
        <v>277</v>
      </c>
      <c r="C149" s="16"/>
      <c r="D149" s="16">
        <v>140</v>
      </c>
      <c r="E149" s="16"/>
      <c r="F149" s="16">
        <f>+C149+D149+E149</f>
        <v>140</v>
      </c>
      <c r="H149" s="9">
        <f t="shared" si="17"/>
        <v>140</v>
      </c>
    </row>
    <row r="150" spans="1:8" x14ac:dyDescent="0.2">
      <c r="A150" s="26" t="s">
        <v>278</v>
      </c>
      <c r="B150" s="15" t="s">
        <v>279</v>
      </c>
      <c r="C150" s="16"/>
      <c r="D150" s="16">
        <v>0</v>
      </c>
      <c r="E150" s="16"/>
      <c r="F150" s="16">
        <f>+C150+D150+E150</f>
        <v>0</v>
      </c>
      <c r="H150" s="9">
        <f t="shared" si="17"/>
        <v>0</v>
      </c>
    </row>
    <row r="151" spans="1:8" ht="16.5" x14ac:dyDescent="0.3">
      <c r="A151" s="18" t="s">
        <v>280</v>
      </c>
      <c r="B151" s="19" t="s">
        <v>281</v>
      </c>
      <c r="C151" s="20">
        <f>SUM(C152:C160)</f>
        <v>0</v>
      </c>
      <c r="D151" s="20">
        <f>SUM(D152:D159)</f>
        <v>28942.74</v>
      </c>
      <c r="E151" s="20">
        <f>SUM(E152:E159)</f>
        <v>436720.01999999996</v>
      </c>
      <c r="F151" s="20">
        <f>SUM(F152:F159)</f>
        <v>465662.75999999995</v>
      </c>
      <c r="H151" s="9">
        <f t="shared" si="17"/>
        <v>465662.75999999995</v>
      </c>
    </row>
    <row r="152" spans="1:8" x14ac:dyDescent="0.2">
      <c r="A152" s="26" t="s">
        <v>282</v>
      </c>
      <c r="B152" s="15" t="s">
        <v>283</v>
      </c>
      <c r="C152" s="16"/>
      <c r="D152" s="16">
        <v>240</v>
      </c>
      <c r="E152" s="16">
        <v>248000</v>
      </c>
      <c r="F152" s="16">
        <f>SUM(C152:E152)</f>
        <v>248240</v>
      </c>
      <c r="H152" s="9">
        <f t="shared" si="17"/>
        <v>248240</v>
      </c>
    </row>
    <row r="153" spans="1:8" x14ac:dyDescent="0.2">
      <c r="A153" s="26" t="s">
        <v>284</v>
      </c>
      <c r="B153" s="15" t="s">
        <v>285</v>
      </c>
      <c r="C153" s="16"/>
      <c r="D153" s="16">
        <v>8863.1200000000008</v>
      </c>
      <c r="E153" s="63">
        <v>160295.23000000001</v>
      </c>
      <c r="F153" s="16">
        <f t="shared" ref="F153:F160" si="18">SUM(C153:E153)</f>
        <v>169158.35</v>
      </c>
      <c r="H153" s="9">
        <f t="shared" si="17"/>
        <v>169158.35</v>
      </c>
    </row>
    <row r="154" spans="1:8" x14ac:dyDescent="0.2">
      <c r="A154" s="26" t="s">
        <v>286</v>
      </c>
      <c r="B154" s="15" t="s">
        <v>287</v>
      </c>
      <c r="C154" s="16"/>
      <c r="D154" s="16">
        <v>0</v>
      </c>
      <c r="E154" s="16">
        <v>0</v>
      </c>
      <c r="F154" s="16"/>
      <c r="H154" s="9">
        <f t="shared" si="17"/>
        <v>0</v>
      </c>
    </row>
    <row r="155" spans="1:8" x14ac:dyDescent="0.2">
      <c r="A155" s="26" t="s">
        <v>288</v>
      </c>
      <c r="B155" s="15" t="s">
        <v>289</v>
      </c>
      <c r="C155" s="16"/>
      <c r="D155" s="16">
        <v>0</v>
      </c>
      <c r="E155" s="16">
        <v>0</v>
      </c>
      <c r="F155" s="16"/>
      <c r="H155" s="9">
        <f t="shared" si="17"/>
        <v>0</v>
      </c>
    </row>
    <row r="156" spans="1:8" x14ac:dyDescent="0.2">
      <c r="A156" s="26" t="s">
        <v>290</v>
      </c>
      <c r="B156" s="15" t="s">
        <v>291</v>
      </c>
      <c r="C156" s="16"/>
      <c r="D156" s="16">
        <v>0</v>
      </c>
      <c r="E156" s="63">
        <v>10027.23</v>
      </c>
      <c r="F156" s="16">
        <f t="shared" si="18"/>
        <v>10027.23</v>
      </c>
      <c r="H156" s="9">
        <f t="shared" si="17"/>
        <v>10027.23</v>
      </c>
    </row>
    <row r="157" spans="1:8" x14ac:dyDescent="0.2">
      <c r="A157" s="26" t="s">
        <v>292</v>
      </c>
      <c r="B157" s="15" t="s">
        <v>293</v>
      </c>
      <c r="C157" s="16"/>
      <c r="D157" s="16">
        <v>4893.0200000000004</v>
      </c>
      <c r="E157" s="63">
        <v>18397.560000000001</v>
      </c>
      <c r="F157" s="16">
        <f t="shared" si="18"/>
        <v>23290.58</v>
      </c>
      <c r="H157" s="9">
        <f t="shared" si="17"/>
        <v>23290.58</v>
      </c>
    </row>
    <row r="158" spans="1:8" x14ac:dyDescent="0.2">
      <c r="A158" s="26" t="s">
        <v>294</v>
      </c>
      <c r="B158" s="15" t="s">
        <v>295</v>
      </c>
      <c r="C158" s="16"/>
      <c r="D158" s="16">
        <v>0</v>
      </c>
      <c r="E158" s="16">
        <v>0</v>
      </c>
      <c r="F158" s="16"/>
      <c r="H158" s="9">
        <f t="shared" si="17"/>
        <v>0</v>
      </c>
    </row>
    <row r="159" spans="1:8" x14ac:dyDescent="0.2">
      <c r="A159" s="26" t="s">
        <v>296</v>
      </c>
      <c r="B159" s="15" t="s">
        <v>297</v>
      </c>
      <c r="C159" s="16"/>
      <c r="D159" s="32">
        <v>14946.6</v>
      </c>
      <c r="E159" s="16">
        <v>0</v>
      </c>
      <c r="F159" s="16">
        <f t="shared" si="18"/>
        <v>14946.6</v>
      </c>
      <c r="H159" s="9" t="e">
        <f>+C159+#REF!+E159</f>
        <v>#REF!</v>
      </c>
    </row>
    <row r="160" spans="1:8" ht="13.5" thickBot="1" x14ac:dyDescent="0.25">
      <c r="A160" s="33" t="s">
        <v>298</v>
      </c>
      <c r="B160" s="34" t="s">
        <v>299</v>
      </c>
      <c r="C160" s="35">
        <v>0</v>
      </c>
      <c r="D160" s="32"/>
      <c r="E160" s="35"/>
      <c r="F160" s="16">
        <f t="shared" si="18"/>
        <v>0</v>
      </c>
      <c r="H160" s="9"/>
    </row>
    <row r="161" spans="1:8" ht="16.5" thickBot="1" x14ac:dyDescent="0.3">
      <c r="A161" s="6">
        <v>2.4</v>
      </c>
      <c r="B161" s="7" t="s">
        <v>300</v>
      </c>
      <c r="C161" s="8">
        <f>C169</f>
        <v>0</v>
      </c>
      <c r="D161" s="8">
        <f>+D162+D169</f>
        <v>1593885.45</v>
      </c>
      <c r="E161" s="8">
        <f>E169+E162</f>
        <v>6515952.8300000001</v>
      </c>
      <c r="F161" s="8">
        <f>SUM(C161:E161)</f>
        <v>8109838.2800000003</v>
      </c>
      <c r="H161" s="9">
        <f>+C161+D161+E161</f>
        <v>8109838.2800000003</v>
      </c>
    </row>
    <row r="162" spans="1:8" ht="16.5" x14ac:dyDescent="0.3">
      <c r="A162" s="18" t="s">
        <v>301</v>
      </c>
      <c r="B162" s="19" t="s">
        <v>302</v>
      </c>
      <c r="C162" s="20">
        <f>SUM(C167:C170)</f>
        <v>0</v>
      </c>
      <c r="D162" s="20">
        <f>+D164+D165+D166+D167+D163+D168</f>
        <v>1593885.45</v>
      </c>
      <c r="E162" s="20">
        <f>+E167+E164</f>
        <v>0</v>
      </c>
      <c r="F162" s="20">
        <f>SUM(F163:F166)</f>
        <v>1593885.45</v>
      </c>
      <c r="H162" s="9">
        <f>+C162+D162+E162</f>
        <v>1593885.45</v>
      </c>
    </row>
    <row r="163" spans="1:8" s="39" customFormat="1" ht="16.5" x14ac:dyDescent="0.3">
      <c r="A163" s="36" t="s">
        <v>303</v>
      </c>
      <c r="B163" s="37" t="s">
        <v>304</v>
      </c>
      <c r="C163" s="38"/>
      <c r="D163" s="21">
        <v>0</v>
      </c>
      <c r="E163" s="38"/>
      <c r="F163" s="38"/>
      <c r="H163" s="40"/>
    </row>
    <row r="164" spans="1:8" x14ac:dyDescent="0.2">
      <c r="A164" s="26" t="s">
        <v>305</v>
      </c>
      <c r="B164" s="15" t="s">
        <v>306</v>
      </c>
      <c r="C164" s="16"/>
      <c r="D164" s="16">
        <f>102660.45+119000</f>
        <v>221660.45</v>
      </c>
      <c r="E164" s="16">
        <v>0</v>
      </c>
      <c r="F164" s="16">
        <f t="shared" ref="F164:F168" si="19">SUM(C164:E164)</f>
        <v>221660.45</v>
      </c>
      <c r="H164" s="9"/>
    </row>
    <row r="165" spans="1:8" x14ac:dyDescent="0.2">
      <c r="A165" s="26" t="s">
        <v>307</v>
      </c>
      <c r="B165" s="15" t="s">
        <v>308</v>
      </c>
      <c r="C165" s="16"/>
      <c r="D165" s="16">
        <v>0</v>
      </c>
      <c r="E165" s="16"/>
      <c r="F165" s="16">
        <f t="shared" si="19"/>
        <v>0</v>
      </c>
      <c r="H165" s="9"/>
    </row>
    <row r="166" spans="1:8" x14ac:dyDescent="0.2">
      <c r="A166" s="26" t="s">
        <v>309</v>
      </c>
      <c r="B166" s="15" t="s">
        <v>310</v>
      </c>
      <c r="C166" s="16"/>
      <c r="D166" s="16">
        <v>1372225</v>
      </c>
      <c r="E166" s="16"/>
      <c r="F166" s="16">
        <f t="shared" si="19"/>
        <v>1372225</v>
      </c>
      <c r="H166" s="9"/>
    </row>
    <row r="167" spans="1:8" x14ac:dyDescent="0.2">
      <c r="A167" s="26" t="s">
        <v>311</v>
      </c>
      <c r="B167" s="15" t="s">
        <v>312</v>
      </c>
      <c r="C167" s="16"/>
      <c r="D167" s="16">
        <v>0</v>
      </c>
      <c r="E167" s="16"/>
      <c r="F167" s="16">
        <f t="shared" si="19"/>
        <v>0</v>
      </c>
      <c r="H167" s="9">
        <f t="shared" ref="H167:H190" si="20">+C167+D167+E167</f>
        <v>0</v>
      </c>
    </row>
    <row r="168" spans="1:8" x14ac:dyDescent="0.2">
      <c r="A168" s="26" t="s">
        <v>313</v>
      </c>
      <c r="B168" s="15" t="s">
        <v>314</v>
      </c>
      <c r="C168" s="16"/>
      <c r="D168" s="16">
        <v>0</v>
      </c>
      <c r="E168" s="16"/>
      <c r="F168" s="16">
        <f t="shared" si="19"/>
        <v>0</v>
      </c>
      <c r="H168" s="9"/>
    </row>
    <row r="169" spans="1:8" ht="16.5" x14ac:dyDescent="0.3">
      <c r="A169" s="18" t="s">
        <v>315</v>
      </c>
      <c r="B169" s="19" t="s">
        <v>316</v>
      </c>
      <c r="C169" s="20">
        <f>SUM(C170:C172)</f>
        <v>0</v>
      </c>
      <c r="D169" s="20">
        <f>SUM(D170:D172)</f>
        <v>0</v>
      </c>
      <c r="E169" s="20">
        <f>SUM(E170:E172)</f>
        <v>6515952.8300000001</v>
      </c>
      <c r="F169" s="20">
        <f>SUM(F170)</f>
        <v>6515952.8300000001</v>
      </c>
      <c r="H169" s="9">
        <f t="shared" si="20"/>
        <v>6515952.8300000001</v>
      </c>
    </row>
    <row r="170" spans="1:8" x14ac:dyDescent="0.2">
      <c r="A170" s="26" t="s">
        <v>317</v>
      </c>
      <c r="B170" s="15" t="s">
        <v>318</v>
      </c>
      <c r="C170" s="16">
        <v>0</v>
      </c>
      <c r="D170" s="16">
        <v>0</v>
      </c>
      <c r="E170" s="16">
        <v>6515952.8300000001</v>
      </c>
      <c r="F170" s="16">
        <f>SUM(C170:E170)</f>
        <v>6515952.8300000001</v>
      </c>
      <c r="H170" s="9">
        <f t="shared" si="20"/>
        <v>6515952.8300000001</v>
      </c>
    </row>
    <row r="171" spans="1:8" x14ac:dyDescent="0.2">
      <c r="A171" s="26" t="s">
        <v>319</v>
      </c>
      <c r="B171" s="15" t="s">
        <v>320</v>
      </c>
      <c r="C171" s="16"/>
      <c r="D171" s="16">
        <v>0</v>
      </c>
      <c r="E171" s="16"/>
      <c r="F171" s="16">
        <f>+C171+D171+E171</f>
        <v>0</v>
      </c>
      <c r="H171" s="9">
        <f t="shared" si="20"/>
        <v>0</v>
      </c>
    </row>
    <row r="172" spans="1:8" ht="13.5" thickBot="1" x14ac:dyDescent="0.25">
      <c r="A172" s="24" t="s">
        <v>321</v>
      </c>
      <c r="B172" s="15" t="s">
        <v>322</v>
      </c>
      <c r="C172" s="16"/>
      <c r="D172" s="16">
        <v>0</v>
      </c>
      <c r="E172" s="16"/>
      <c r="F172" s="16">
        <f>+C172+D172+E172</f>
        <v>0</v>
      </c>
      <c r="H172" s="9">
        <f t="shared" si="20"/>
        <v>0</v>
      </c>
    </row>
    <row r="173" spans="1:8" ht="16.5" thickBot="1" x14ac:dyDescent="0.3">
      <c r="A173" s="6">
        <v>2.6</v>
      </c>
      <c r="B173" s="7" t="s">
        <v>323</v>
      </c>
      <c r="C173" s="8">
        <f>C174</f>
        <v>0</v>
      </c>
      <c r="D173" s="8">
        <f>+D174+D181+D186+D189+D196+D199+D213</f>
        <v>5588</v>
      </c>
      <c r="E173" s="8">
        <f>+E174+E181+E186+E189+E196+E199+E213</f>
        <v>4032365.4299999997</v>
      </c>
      <c r="F173" s="8">
        <f>SUM(C173:E173)</f>
        <v>4037953.4299999997</v>
      </c>
      <c r="H173" s="9">
        <f t="shared" si="20"/>
        <v>4037953.4299999997</v>
      </c>
    </row>
    <row r="174" spans="1:8" ht="16.5" x14ac:dyDescent="0.3">
      <c r="A174" s="10" t="s">
        <v>324</v>
      </c>
      <c r="B174" s="11" t="s">
        <v>325</v>
      </c>
      <c r="C174" s="13">
        <f>SUM(C175:C215)</f>
        <v>0</v>
      </c>
      <c r="D174" s="13">
        <f>SUM(D175:D180)</f>
        <v>0</v>
      </c>
      <c r="E174" s="41">
        <f>+E175+E177+E176+E178+E179+E180</f>
        <v>685335.96</v>
      </c>
      <c r="F174" s="20">
        <f>SUM(F175)</f>
        <v>685335.96</v>
      </c>
      <c r="H174" s="9">
        <f t="shared" si="20"/>
        <v>685335.96</v>
      </c>
    </row>
    <row r="175" spans="1:8" x14ac:dyDescent="0.2">
      <c r="A175" s="26" t="s">
        <v>326</v>
      </c>
      <c r="B175" s="15" t="s">
        <v>327</v>
      </c>
      <c r="C175" s="16"/>
      <c r="D175" s="16">
        <v>0</v>
      </c>
      <c r="E175" s="63">
        <v>685335.96</v>
      </c>
      <c r="F175" s="16">
        <f>SUM(C175:E175)</f>
        <v>685335.96</v>
      </c>
      <c r="H175" s="9">
        <f t="shared" si="20"/>
        <v>685335.96</v>
      </c>
    </row>
    <row r="176" spans="1:8" x14ac:dyDescent="0.2">
      <c r="A176" s="26" t="s">
        <v>328</v>
      </c>
      <c r="B176" s="15" t="s">
        <v>329</v>
      </c>
      <c r="C176" s="16"/>
      <c r="D176" s="16">
        <v>0</v>
      </c>
      <c r="E176" s="16">
        <v>0</v>
      </c>
      <c r="F176" s="16">
        <f t="shared" ref="F176:F180" si="21">SUM(C176:E176)</f>
        <v>0</v>
      </c>
      <c r="H176" s="9">
        <f t="shared" si="20"/>
        <v>0</v>
      </c>
    </row>
    <row r="177" spans="1:10" x14ac:dyDescent="0.2">
      <c r="A177" s="26" t="s">
        <v>330</v>
      </c>
      <c r="B177" s="15" t="s">
        <v>331</v>
      </c>
      <c r="C177" s="16"/>
      <c r="D177" s="16">
        <v>0</v>
      </c>
      <c r="E177" s="16">
        <v>0</v>
      </c>
      <c r="F177" s="16">
        <f t="shared" si="21"/>
        <v>0</v>
      </c>
      <c r="H177" s="9">
        <f t="shared" si="20"/>
        <v>0</v>
      </c>
    </row>
    <row r="178" spans="1:10" x14ac:dyDescent="0.2">
      <c r="A178" s="26" t="s">
        <v>332</v>
      </c>
      <c r="B178" s="15" t="s">
        <v>333</v>
      </c>
      <c r="C178" s="16"/>
      <c r="D178" s="16">
        <v>0</v>
      </c>
      <c r="E178" s="63">
        <v>0</v>
      </c>
      <c r="F178" s="16">
        <f t="shared" si="21"/>
        <v>0</v>
      </c>
      <c r="H178" s="9">
        <f t="shared" si="20"/>
        <v>0</v>
      </c>
    </row>
    <row r="179" spans="1:10" x14ac:dyDescent="0.2">
      <c r="A179" s="26" t="s">
        <v>334</v>
      </c>
      <c r="B179" s="15" t="s">
        <v>335</v>
      </c>
      <c r="C179" s="16"/>
      <c r="D179" s="16">
        <v>0</v>
      </c>
      <c r="E179" s="16">
        <v>0</v>
      </c>
      <c r="F179" s="16">
        <f t="shared" si="21"/>
        <v>0</v>
      </c>
      <c r="H179" s="9">
        <f t="shared" si="20"/>
        <v>0</v>
      </c>
    </row>
    <row r="180" spans="1:10" x14ac:dyDescent="0.2">
      <c r="A180" s="26" t="s">
        <v>336</v>
      </c>
      <c r="B180" s="15" t="s">
        <v>337</v>
      </c>
      <c r="C180" s="16"/>
      <c r="D180" s="16">
        <v>0</v>
      </c>
      <c r="E180" s="16">
        <v>0</v>
      </c>
      <c r="F180" s="16">
        <f t="shared" si="21"/>
        <v>0</v>
      </c>
      <c r="H180" s="9">
        <f t="shared" si="20"/>
        <v>0</v>
      </c>
    </row>
    <row r="181" spans="1:10" ht="16.5" x14ac:dyDescent="0.3">
      <c r="A181" s="18" t="s">
        <v>338</v>
      </c>
      <c r="B181" s="19" t="s">
        <v>339</v>
      </c>
      <c r="C181" s="20"/>
      <c r="D181" s="20">
        <f>+D182+D183+D184+D185</f>
        <v>0</v>
      </c>
      <c r="E181" s="20">
        <f>+E182+E183+E184+E185</f>
        <v>1220002</v>
      </c>
      <c r="F181" s="20">
        <f>SUM(F182)</f>
        <v>1220002</v>
      </c>
      <c r="H181" s="9">
        <f t="shared" si="20"/>
        <v>1220002</v>
      </c>
    </row>
    <row r="182" spans="1:10" x14ac:dyDescent="0.2">
      <c r="A182" s="26" t="s">
        <v>340</v>
      </c>
      <c r="B182" s="15" t="s">
        <v>341</v>
      </c>
      <c r="C182" s="16"/>
      <c r="D182" s="16">
        <v>0</v>
      </c>
      <c r="E182" s="16">
        <v>1220002</v>
      </c>
      <c r="F182" s="16">
        <f>SUM(C182:E182)</f>
        <v>1220002</v>
      </c>
      <c r="H182" s="9">
        <f t="shared" si="20"/>
        <v>1220002</v>
      </c>
    </row>
    <row r="183" spans="1:10" x14ac:dyDescent="0.2">
      <c r="A183" s="26" t="s">
        <v>342</v>
      </c>
      <c r="B183" s="15" t="s">
        <v>389</v>
      </c>
      <c r="C183" s="16"/>
      <c r="D183" s="16">
        <v>0</v>
      </c>
      <c r="E183" s="16">
        <v>0</v>
      </c>
      <c r="F183" s="16">
        <f t="shared" ref="F183:F185" si="22">SUM(C183:E183)</f>
        <v>0</v>
      </c>
      <c r="H183" s="9">
        <f t="shared" si="20"/>
        <v>0</v>
      </c>
    </row>
    <row r="184" spans="1:10" x14ac:dyDescent="0.2">
      <c r="A184" s="26" t="s">
        <v>343</v>
      </c>
      <c r="B184" s="17" t="s">
        <v>344</v>
      </c>
      <c r="C184" s="16"/>
      <c r="D184" s="16">
        <v>0</v>
      </c>
      <c r="E184" s="16"/>
      <c r="F184" s="16">
        <f t="shared" si="22"/>
        <v>0</v>
      </c>
      <c r="H184" s="9">
        <f t="shared" si="20"/>
        <v>0</v>
      </c>
    </row>
    <row r="185" spans="1:10" x14ac:dyDescent="0.2">
      <c r="A185" s="26" t="s">
        <v>345</v>
      </c>
      <c r="B185" s="15" t="s">
        <v>346</v>
      </c>
      <c r="C185" s="16"/>
      <c r="D185" s="16">
        <v>0</v>
      </c>
      <c r="E185" s="16"/>
      <c r="F185" s="16">
        <f t="shared" si="22"/>
        <v>0</v>
      </c>
      <c r="H185" s="9">
        <f t="shared" si="20"/>
        <v>0</v>
      </c>
    </row>
    <row r="186" spans="1:10" ht="16.5" x14ac:dyDescent="0.3">
      <c r="A186" s="18" t="s">
        <v>347</v>
      </c>
      <c r="B186" s="19" t="s">
        <v>348</v>
      </c>
      <c r="C186" s="20">
        <v>0</v>
      </c>
      <c r="D186" s="20">
        <f>+D187+D188</f>
        <v>0</v>
      </c>
      <c r="E186" s="20"/>
      <c r="F186" s="20">
        <f>+F188</f>
        <v>0</v>
      </c>
      <c r="H186" s="9">
        <f t="shared" si="20"/>
        <v>0</v>
      </c>
    </row>
    <row r="187" spans="1:10" x14ac:dyDescent="0.2">
      <c r="A187" s="26" t="s">
        <v>349</v>
      </c>
      <c r="B187" s="15" t="s">
        <v>350</v>
      </c>
      <c r="C187" s="16"/>
      <c r="D187" s="16"/>
      <c r="E187" s="42"/>
      <c r="F187" s="16"/>
      <c r="H187" s="9">
        <f t="shared" si="20"/>
        <v>0</v>
      </c>
    </row>
    <row r="188" spans="1:10" x14ac:dyDescent="0.2">
      <c r="A188" s="26" t="s">
        <v>351</v>
      </c>
      <c r="B188" s="15" t="s">
        <v>352</v>
      </c>
      <c r="C188" s="16"/>
      <c r="D188" s="16"/>
      <c r="E188" s="16"/>
      <c r="F188" s="16">
        <f>SUM(C188:E188)</f>
        <v>0</v>
      </c>
      <c r="H188" s="9">
        <f t="shared" si="20"/>
        <v>0</v>
      </c>
    </row>
    <row r="189" spans="1:10" ht="16.5" x14ac:dyDescent="0.3">
      <c r="A189" s="18" t="s">
        <v>353</v>
      </c>
      <c r="B189" s="19" t="s">
        <v>354</v>
      </c>
      <c r="C189" s="20"/>
      <c r="D189" s="20">
        <f>SUM(D190:D195)</f>
        <v>5588</v>
      </c>
      <c r="E189" s="20">
        <f>+E190+E192+E193+E194+E195+E191</f>
        <v>40420</v>
      </c>
      <c r="F189" s="20">
        <f>SUM(F190:F195)</f>
        <v>46008</v>
      </c>
      <c r="H189" s="9">
        <f t="shared" si="20"/>
        <v>46008</v>
      </c>
      <c r="J189" s="64"/>
    </row>
    <row r="190" spans="1:10" x14ac:dyDescent="0.2">
      <c r="A190" s="26" t="s">
        <v>355</v>
      </c>
      <c r="B190" s="15" t="s">
        <v>356</v>
      </c>
      <c r="C190" s="16"/>
      <c r="D190" s="16">
        <v>0</v>
      </c>
      <c r="E190" s="16"/>
      <c r="F190" s="16">
        <f>SUM(C190:E190)</f>
        <v>0</v>
      </c>
      <c r="H190" s="9">
        <f t="shared" si="20"/>
        <v>0</v>
      </c>
    </row>
    <row r="191" spans="1:10" x14ac:dyDescent="0.2">
      <c r="A191" s="26" t="s">
        <v>357</v>
      </c>
      <c r="B191" s="15" t="s">
        <v>333</v>
      </c>
      <c r="C191" s="16"/>
      <c r="D191" s="16">
        <v>0</v>
      </c>
      <c r="E191" s="16"/>
      <c r="F191" s="16">
        <f t="shared" ref="F191:F195" si="23">SUM(C191:E191)</f>
        <v>0</v>
      </c>
      <c r="H191" s="9"/>
    </row>
    <row r="192" spans="1:10" x14ac:dyDescent="0.2">
      <c r="A192" s="26" t="s">
        <v>358</v>
      </c>
      <c r="B192" s="15" t="s">
        <v>359</v>
      </c>
      <c r="C192" s="16"/>
      <c r="D192" s="16">
        <v>5588</v>
      </c>
      <c r="E192" s="16"/>
      <c r="F192" s="16">
        <f t="shared" si="23"/>
        <v>5588</v>
      </c>
      <c r="H192" s="9">
        <f>+C192+D192+E192</f>
        <v>5588</v>
      </c>
    </row>
    <row r="193" spans="1:8" x14ac:dyDescent="0.2">
      <c r="A193" s="26" t="s">
        <v>360</v>
      </c>
      <c r="B193" s="15" t="s">
        <v>361</v>
      </c>
      <c r="C193" s="16">
        <v>0</v>
      </c>
      <c r="D193" s="16">
        <v>0</v>
      </c>
      <c r="E193" s="16">
        <v>0</v>
      </c>
      <c r="F193" s="16">
        <f t="shared" si="23"/>
        <v>0</v>
      </c>
      <c r="H193" s="9">
        <f>+C193+D193+E193</f>
        <v>0</v>
      </c>
    </row>
    <row r="194" spans="1:8" x14ac:dyDescent="0.2">
      <c r="A194" s="26" t="s">
        <v>362</v>
      </c>
      <c r="B194" s="15" t="s">
        <v>363</v>
      </c>
      <c r="C194" s="16"/>
      <c r="D194" s="16">
        <v>0</v>
      </c>
      <c r="E194" s="63">
        <v>0</v>
      </c>
      <c r="F194" s="16">
        <f t="shared" si="23"/>
        <v>0</v>
      </c>
      <c r="H194" s="9">
        <f>+C194+D194+E194</f>
        <v>0</v>
      </c>
    </row>
    <row r="195" spans="1:8" x14ac:dyDescent="0.2">
      <c r="A195" s="26" t="s">
        <v>364</v>
      </c>
      <c r="B195" s="15" t="s">
        <v>365</v>
      </c>
      <c r="C195" s="16"/>
      <c r="D195" s="16">
        <v>0</v>
      </c>
      <c r="E195" s="16">
        <v>40420</v>
      </c>
      <c r="F195" s="16">
        <f t="shared" si="23"/>
        <v>40420</v>
      </c>
      <c r="H195" s="9">
        <f>+C195+D195+E195</f>
        <v>40420</v>
      </c>
    </row>
    <row r="196" spans="1:8" ht="16.5" x14ac:dyDescent="0.3">
      <c r="A196" s="18" t="s">
        <v>366</v>
      </c>
      <c r="B196" s="19" t="s">
        <v>367</v>
      </c>
      <c r="C196" s="20"/>
      <c r="D196" s="20">
        <f>SUM(D197:D198)</f>
        <v>0</v>
      </c>
      <c r="E196" s="20">
        <f>+E197</f>
        <v>0</v>
      </c>
      <c r="F196" s="20">
        <f>+E196+D196+C196</f>
        <v>0</v>
      </c>
      <c r="H196" s="9"/>
    </row>
    <row r="197" spans="1:8" x14ac:dyDescent="0.2">
      <c r="A197" s="26" t="s">
        <v>368</v>
      </c>
      <c r="B197" s="15" t="s">
        <v>369</v>
      </c>
      <c r="C197" s="16"/>
      <c r="D197" s="16"/>
      <c r="E197" s="16">
        <v>0</v>
      </c>
      <c r="F197" s="16">
        <f>+E197+D197+C197</f>
        <v>0</v>
      </c>
      <c r="H197" s="9"/>
    </row>
    <row r="198" spans="1:8" x14ac:dyDescent="0.2">
      <c r="A198" s="26" t="s">
        <v>370</v>
      </c>
      <c r="B198" s="15" t="s">
        <v>371</v>
      </c>
      <c r="C198" s="16"/>
      <c r="D198" s="16">
        <v>0</v>
      </c>
      <c r="E198" s="16"/>
      <c r="F198" s="16">
        <f>SUM(C198:E198)</f>
        <v>0</v>
      </c>
      <c r="H198" s="9"/>
    </row>
    <row r="199" spans="1:8" ht="16.5" x14ac:dyDescent="0.3">
      <c r="A199" s="18" t="s">
        <v>372</v>
      </c>
      <c r="B199" s="19" t="s">
        <v>373</v>
      </c>
      <c r="C199" s="20"/>
      <c r="D199" s="20">
        <f>+D200+D201+D212</f>
        <v>0</v>
      </c>
      <c r="E199" s="20"/>
      <c r="F199" s="20">
        <f>+F212</f>
        <v>0</v>
      </c>
      <c r="H199" s="9">
        <f t="shared" ref="H199:H212" si="24">+C199+D199+E199</f>
        <v>0</v>
      </c>
    </row>
    <row r="200" spans="1:8" x14ac:dyDescent="0.2">
      <c r="A200" s="26" t="s">
        <v>374</v>
      </c>
      <c r="B200" s="15" t="s">
        <v>375</v>
      </c>
      <c r="C200" s="16"/>
      <c r="D200" s="16"/>
      <c r="E200" s="63"/>
      <c r="F200" s="16"/>
      <c r="H200" s="9">
        <f t="shared" si="24"/>
        <v>0</v>
      </c>
    </row>
    <row r="201" spans="1:8" x14ac:dyDescent="0.2">
      <c r="A201" s="26" t="s">
        <v>376</v>
      </c>
      <c r="B201" s="15" t="s">
        <v>377</v>
      </c>
      <c r="C201" s="16"/>
      <c r="D201" s="16"/>
      <c r="E201" s="16"/>
      <c r="F201" s="16"/>
      <c r="H201" s="9">
        <f t="shared" si="24"/>
        <v>0</v>
      </c>
    </row>
    <row r="202" spans="1:8" ht="14.45" hidden="1" x14ac:dyDescent="0.3">
      <c r="A202" s="43"/>
      <c r="B202" s="44" t="s">
        <v>378</v>
      </c>
      <c r="C202" s="16"/>
      <c r="D202" s="16"/>
      <c r="E202" s="16"/>
      <c r="F202" s="16">
        <f t="shared" ref="F202:F211" si="25">+C202+D202+E202</f>
        <v>0</v>
      </c>
      <c r="H202" s="9">
        <f t="shared" si="24"/>
        <v>0</v>
      </c>
    </row>
    <row r="203" spans="1:8" ht="13.9" hidden="1" x14ac:dyDescent="0.3">
      <c r="A203" s="26" t="s">
        <v>349</v>
      </c>
      <c r="B203" s="15" t="s">
        <v>350</v>
      </c>
      <c r="C203" s="16"/>
      <c r="D203" s="16"/>
      <c r="E203" s="16"/>
      <c r="F203" s="16">
        <f t="shared" si="25"/>
        <v>0</v>
      </c>
      <c r="H203" s="9">
        <f t="shared" si="24"/>
        <v>0</v>
      </c>
    </row>
    <row r="204" spans="1:8" ht="13.9" hidden="1" x14ac:dyDescent="0.3">
      <c r="A204" s="26"/>
      <c r="B204" s="15"/>
      <c r="C204" s="16"/>
      <c r="D204" s="16"/>
      <c r="E204" s="16"/>
      <c r="F204" s="16">
        <f t="shared" si="25"/>
        <v>0</v>
      </c>
      <c r="H204" s="9">
        <f t="shared" si="24"/>
        <v>0</v>
      </c>
    </row>
    <row r="205" spans="1:8" ht="14.45" hidden="1" x14ac:dyDescent="0.3">
      <c r="A205" s="45" t="s">
        <v>353</v>
      </c>
      <c r="B205" s="46" t="s">
        <v>379</v>
      </c>
      <c r="C205" s="16"/>
      <c r="D205" s="16"/>
      <c r="E205" s="16"/>
      <c r="F205" s="16">
        <f t="shared" si="25"/>
        <v>0</v>
      </c>
      <c r="H205" s="9">
        <f t="shared" si="24"/>
        <v>0</v>
      </c>
    </row>
    <row r="206" spans="1:8" ht="13.9" hidden="1" x14ac:dyDescent="0.3">
      <c r="A206" s="26" t="s">
        <v>364</v>
      </c>
      <c r="B206" s="15" t="s">
        <v>380</v>
      </c>
      <c r="C206" s="16"/>
      <c r="D206" s="16"/>
      <c r="E206" s="16"/>
      <c r="F206" s="16">
        <f t="shared" si="25"/>
        <v>0</v>
      </c>
      <c r="H206" s="9">
        <f t="shared" si="24"/>
        <v>0</v>
      </c>
    </row>
    <row r="207" spans="1:8" ht="13.9" hidden="1" x14ac:dyDescent="0.3">
      <c r="A207" s="24"/>
      <c r="B207" s="15"/>
      <c r="C207" s="16"/>
      <c r="D207" s="16"/>
      <c r="E207" s="16"/>
      <c r="F207" s="16">
        <f t="shared" si="25"/>
        <v>0</v>
      </c>
      <c r="H207" s="9">
        <f t="shared" si="24"/>
        <v>0</v>
      </c>
    </row>
    <row r="208" spans="1:8" ht="14.45" hidden="1" x14ac:dyDescent="0.3">
      <c r="A208" s="45" t="s">
        <v>372</v>
      </c>
      <c r="B208" s="46" t="s">
        <v>373</v>
      </c>
      <c r="C208" s="16"/>
      <c r="D208" s="16"/>
      <c r="E208" s="16"/>
      <c r="F208" s="16">
        <f t="shared" si="25"/>
        <v>0</v>
      </c>
      <c r="H208" s="9">
        <f t="shared" si="24"/>
        <v>0</v>
      </c>
    </row>
    <row r="209" spans="1:8" ht="13.9" hidden="1" x14ac:dyDescent="0.3">
      <c r="A209" s="26" t="s">
        <v>374</v>
      </c>
      <c r="B209" s="15" t="s">
        <v>375</v>
      </c>
      <c r="C209" s="16"/>
      <c r="D209" s="16"/>
      <c r="E209" s="16"/>
      <c r="F209" s="16">
        <f t="shared" si="25"/>
        <v>0</v>
      </c>
      <c r="H209" s="9">
        <f t="shared" si="24"/>
        <v>0</v>
      </c>
    </row>
    <row r="210" spans="1:8" ht="13.9" hidden="1" x14ac:dyDescent="0.3">
      <c r="A210" s="26" t="s">
        <v>381</v>
      </c>
      <c r="B210" s="15" t="s">
        <v>377</v>
      </c>
      <c r="C210" s="16"/>
      <c r="D210" s="16"/>
      <c r="E210" s="16"/>
      <c r="F210" s="16">
        <f t="shared" si="25"/>
        <v>0</v>
      </c>
      <c r="H210" s="9">
        <f t="shared" si="24"/>
        <v>0</v>
      </c>
    </row>
    <row r="211" spans="1:8" ht="13.9" hidden="1" x14ac:dyDescent="0.3">
      <c r="A211" s="26"/>
      <c r="B211" s="15"/>
      <c r="C211" s="16"/>
      <c r="D211" s="16"/>
      <c r="E211" s="16"/>
      <c r="F211" s="16">
        <f t="shared" si="25"/>
        <v>0</v>
      </c>
      <c r="H211" s="9">
        <f t="shared" si="24"/>
        <v>0</v>
      </c>
    </row>
    <row r="212" spans="1:8" x14ac:dyDescent="0.2">
      <c r="A212" s="47" t="s">
        <v>382</v>
      </c>
      <c r="B212" s="30" t="s">
        <v>383</v>
      </c>
      <c r="C212" s="31">
        <v>0</v>
      </c>
      <c r="D212" s="31">
        <v>0</v>
      </c>
      <c r="E212" s="31"/>
      <c r="F212" s="31">
        <f>SUM(C212:E212)</f>
        <v>0</v>
      </c>
      <c r="H212" s="9">
        <f t="shared" si="24"/>
        <v>0</v>
      </c>
    </row>
    <row r="213" spans="1:8" ht="16.5" x14ac:dyDescent="0.3">
      <c r="A213" s="18" t="s">
        <v>384</v>
      </c>
      <c r="B213" s="19" t="s">
        <v>367</v>
      </c>
      <c r="C213" s="48"/>
      <c r="D213" s="20">
        <f>+D214</f>
        <v>0</v>
      </c>
      <c r="E213" s="49">
        <f>+E214+E215</f>
        <v>2086607.47</v>
      </c>
      <c r="F213" s="20">
        <f>SUM(F214)</f>
        <v>2086607.47</v>
      </c>
      <c r="H213" s="9"/>
    </row>
    <row r="214" spans="1:8" x14ac:dyDescent="0.2">
      <c r="A214" s="47" t="s">
        <v>385</v>
      </c>
      <c r="B214" s="15" t="s">
        <v>386</v>
      </c>
      <c r="C214" s="31"/>
      <c r="D214" s="31">
        <v>0</v>
      </c>
      <c r="E214" s="31">
        <v>2086607.47</v>
      </c>
      <c r="F214" s="16">
        <f>SUM(C214:E214)</f>
        <v>2086607.47</v>
      </c>
      <c r="H214" s="9"/>
    </row>
    <row r="215" spans="1:8" ht="13.5" thickBot="1" x14ac:dyDescent="0.25">
      <c r="A215" s="50"/>
      <c r="B215" s="51"/>
      <c r="C215" s="52"/>
      <c r="D215" s="52"/>
      <c r="E215" s="52"/>
      <c r="F215" s="52"/>
      <c r="H215" s="9">
        <f>+C215+D215+E215</f>
        <v>0</v>
      </c>
    </row>
    <row r="216" spans="1:8" ht="18.75" thickBot="1" x14ac:dyDescent="0.3">
      <c r="A216" s="53"/>
      <c r="B216" s="54" t="s">
        <v>378</v>
      </c>
      <c r="C216" s="55">
        <f>C173+C161+C98+C34+C8</f>
        <v>41425178.629999995</v>
      </c>
      <c r="D216" s="56">
        <f>+D8+D34+D98+D161+D173</f>
        <v>48002810.640000008</v>
      </c>
      <c r="E216" s="55">
        <f>E173+E161+E98+E34+E8</f>
        <v>19063632.810000002</v>
      </c>
      <c r="F216" s="56">
        <f>+F8+F34+F98+F161+F173</f>
        <v>108491622.08000001</v>
      </c>
      <c r="H216" s="9">
        <f>+C216+D216+E216</f>
        <v>108491622.08000001</v>
      </c>
    </row>
    <row r="217" spans="1:8" ht="13.5" thickTop="1" x14ac:dyDescent="0.2">
      <c r="A217" s="57"/>
      <c r="B217" s="58"/>
      <c r="C217" s="59"/>
      <c r="D217" s="59"/>
      <c r="E217" s="59"/>
      <c r="F217" s="59"/>
      <c r="H217" s="9">
        <f>+C217+D217+E217</f>
        <v>0</v>
      </c>
    </row>
    <row r="218" spans="1:8" ht="13.15" hidden="1" x14ac:dyDescent="0.25"/>
    <row r="219" spans="1:8" ht="13.15" hidden="1" x14ac:dyDescent="0.25">
      <c r="H219" s="9">
        <f>SUM(C216:E216)</f>
        <v>108491622.08000001</v>
      </c>
    </row>
    <row r="220" spans="1:8" ht="13.15" hidden="1" x14ac:dyDescent="0.25">
      <c r="F220" s="9"/>
    </row>
    <row r="221" spans="1:8" ht="13.15" hidden="1" x14ac:dyDescent="0.25"/>
    <row r="222" spans="1:8" ht="13.15" hidden="1" x14ac:dyDescent="0.25"/>
    <row r="223" spans="1:8" ht="13.15" hidden="1" x14ac:dyDescent="0.25"/>
    <row r="224" spans="1:8" ht="13.15" hidden="1" x14ac:dyDescent="0.25"/>
    <row r="225" spans="1:8" ht="13.15" hidden="1" x14ac:dyDescent="0.25">
      <c r="A225" s="1" t="s">
        <v>387</v>
      </c>
      <c r="C225" s="60">
        <f>+C199+C189+C186+C181+C174+C169+C151+C142+C127+C120+C117+C110+C104+C99+C93+C78+C65+C60+C53+C48+C45+C42+C35+C30+C21+C18+C16+C12+C9</f>
        <v>41425178.629999995</v>
      </c>
      <c r="D225" s="60">
        <f>+D173+D161+D98+D34+D8</f>
        <v>48002810.640000001</v>
      </c>
      <c r="E225" s="60">
        <f>+E199+E189+E186+E181+E174+E169+E151+E142+E127+E120+E117+E110+E104+E99+E93+E78+E65+E60+E53+E48+E45+E42+E35+E30+E21+E18+E16+E12+E9</f>
        <v>16977025.339999996</v>
      </c>
      <c r="F225" s="60">
        <f>+E225+D225+C225</f>
        <v>106405014.60999998</v>
      </c>
      <c r="H225" s="9">
        <f>+H216</f>
        <v>108491622.08000001</v>
      </c>
    </row>
    <row r="226" spans="1:8" ht="13.15" hidden="1" x14ac:dyDescent="0.25"/>
    <row r="227" spans="1:8" ht="13.15" hidden="1" x14ac:dyDescent="0.25">
      <c r="F227" s="9"/>
    </row>
    <row r="228" spans="1:8" ht="13.15" hidden="1" x14ac:dyDescent="0.25"/>
    <row r="229" spans="1:8" x14ac:dyDescent="0.2">
      <c r="A229" s="61"/>
      <c r="C229" s="62"/>
      <c r="D229" s="62"/>
      <c r="E229" s="62">
        <v>0</v>
      </c>
      <c r="F229" s="62"/>
      <c r="G229" s="62"/>
      <c r="H229" s="62">
        <f>+H216-H225</f>
        <v>0</v>
      </c>
    </row>
    <row r="230" spans="1:8" x14ac:dyDescent="0.2">
      <c r="C230" s="62"/>
      <c r="D230" s="9"/>
      <c r="F230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5" max="5" man="1"/>
    <brk id="21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4"/>
  <sheetViews>
    <sheetView view="pageBreakPreview" topLeftCell="A185" zoomScale="115" zoomScaleNormal="100" zoomScaleSheetLayoutView="115" workbookViewId="0">
      <selection activeCell="B51" sqref="B5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78" t="s">
        <v>0</v>
      </c>
      <c r="B1" s="79"/>
      <c r="C1" s="79"/>
      <c r="D1" s="79"/>
      <c r="E1" s="79"/>
      <c r="F1" s="80"/>
    </row>
    <row r="2" spans="1:11" ht="23.25" x14ac:dyDescent="0.35">
      <c r="A2" s="81" t="s">
        <v>1</v>
      </c>
      <c r="B2" s="82"/>
      <c r="C2" s="82"/>
      <c r="D2" s="82"/>
      <c r="E2" s="82"/>
      <c r="F2" s="83"/>
    </row>
    <row r="3" spans="1:11" ht="23.25" x14ac:dyDescent="0.35">
      <c r="A3" s="81" t="s">
        <v>2</v>
      </c>
      <c r="B3" s="82"/>
      <c r="C3" s="82"/>
      <c r="D3" s="82"/>
      <c r="E3" s="82"/>
      <c r="F3" s="83"/>
    </row>
    <row r="4" spans="1:11" ht="25.5" x14ac:dyDescent="0.35">
      <c r="A4" s="84" t="s">
        <v>392</v>
      </c>
      <c r="B4" s="85"/>
      <c r="C4" s="85"/>
      <c r="D4" s="85"/>
      <c r="E4" s="85"/>
      <c r="F4" s="86"/>
    </row>
    <row r="5" spans="1:11" ht="21" thickBot="1" x14ac:dyDescent="0.35">
      <c r="A5" s="87" t="s">
        <v>3</v>
      </c>
      <c r="B5" s="88"/>
      <c r="C5" s="88"/>
      <c r="D5" s="88"/>
      <c r="E5" s="88"/>
      <c r="F5" s="89"/>
    </row>
    <row r="6" spans="1:11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11" ht="28.5" customHeight="1" thickBot="1" x14ac:dyDescent="0.25">
      <c r="A7" s="75"/>
      <c r="B7" s="77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11" ht="16.5" thickBot="1" x14ac:dyDescent="0.3">
      <c r="A8" s="6">
        <v>2.1</v>
      </c>
      <c r="B8" s="7" t="s">
        <v>11</v>
      </c>
      <c r="C8" s="8">
        <f>+C9+C12+C16+C18+C21+C28+C30</f>
        <v>24554941.960000001</v>
      </c>
      <c r="D8" s="8">
        <f>+D9+D12+D16+D18+D21+D28+D30</f>
        <v>24314284.850000001</v>
      </c>
      <c r="E8" s="8">
        <f>+E9+E12+E16+E18+E21+E28+E30</f>
        <v>4463167.4399999995</v>
      </c>
      <c r="F8" s="8">
        <f>+F9+F12+F18+F21+F30</f>
        <v>53332394.25</v>
      </c>
      <c r="H8" s="9" t="e">
        <f>+C8+D8+#REF!</f>
        <v>#REF!</v>
      </c>
    </row>
    <row r="9" spans="1:11" ht="16.5" x14ac:dyDescent="0.3">
      <c r="A9" s="10" t="s">
        <v>12</v>
      </c>
      <c r="B9" s="11" t="s">
        <v>13</v>
      </c>
      <c r="C9" s="13">
        <f>+C10+C11</f>
        <v>21205862.73</v>
      </c>
      <c r="D9" s="20">
        <f>SUM(D10)</f>
        <v>12233239</v>
      </c>
      <c r="E9" s="13">
        <f>+E10+E11</f>
        <v>1054202.5</v>
      </c>
      <c r="F9" s="20">
        <f>SUM(F10:F11)</f>
        <v>34493304.230000004</v>
      </c>
      <c r="H9" s="9" t="e">
        <f>+C9+D9+#REF!</f>
        <v>#REF!</v>
      </c>
    </row>
    <row r="10" spans="1:11" x14ac:dyDescent="0.2">
      <c r="A10" s="14" t="s">
        <v>14</v>
      </c>
      <c r="B10" s="15" t="s">
        <v>15</v>
      </c>
      <c r="C10" s="16">
        <v>21205862.73</v>
      </c>
      <c r="D10" s="16">
        <v>12233239</v>
      </c>
      <c r="E10" s="16">
        <v>1054202.5</v>
      </c>
      <c r="F10" s="16">
        <f>SUM(C10:E10)</f>
        <v>34493304.230000004</v>
      </c>
      <c r="H10" s="9" t="e">
        <f>+C10+D10+#REF!</f>
        <v>#REF!</v>
      </c>
      <c r="K10" s="20"/>
    </row>
    <row r="11" spans="1:11" x14ac:dyDescent="0.2">
      <c r="A11" s="14" t="s">
        <v>16</v>
      </c>
      <c r="B11" s="17" t="s">
        <v>17</v>
      </c>
      <c r="C11" s="16">
        <v>0</v>
      </c>
      <c r="D11" s="16">
        <v>0</v>
      </c>
      <c r="E11" s="16"/>
      <c r="F11" s="16">
        <v>0</v>
      </c>
      <c r="H11" s="9" t="e">
        <f>+C11+D11+#REF!</f>
        <v>#REF!</v>
      </c>
    </row>
    <row r="12" spans="1:11" ht="16.5" x14ac:dyDescent="0.3">
      <c r="A12" s="18" t="s">
        <v>18</v>
      </c>
      <c r="B12" s="19" t="s">
        <v>19</v>
      </c>
      <c r="C12" s="20">
        <f>SUM(C13:C15)</f>
        <v>89100</v>
      </c>
      <c r="D12" s="20">
        <f>SUM(D13:D15)</f>
        <v>6328353.3499999996</v>
      </c>
      <c r="E12" s="20">
        <f>SUM(E13:E15)</f>
        <v>2087000</v>
      </c>
      <c r="F12" s="20">
        <f>SUM(F13:F15)</f>
        <v>8504453.3499999996</v>
      </c>
      <c r="H12" s="9" t="e">
        <f>+C12+D12+#REF!</f>
        <v>#REF!</v>
      </c>
    </row>
    <row r="13" spans="1:11" x14ac:dyDescent="0.2">
      <c r="A13" s="14" t="s">
        <v>20</v>
      </c>
      <c r="B13" s="15" t="s">
        <v>21</v>
      </c>
      <c r="C13" s="16">
        <v>89100</v>
      </c>
      <c r="D13" s="16">
        <v>6317370.5</v>
      </c>
      <c r="E13" s="16">
        <v>2087000</v>
      </c>
      <c r="F13" s="16">
        <f>SUM(C13:E13)</f>
        <v>8493470.5</v>
      </c>
      <c r="G13" s="9">
        <f>SUM(C13:F13)</f>
        <v>16986941</v>
      </c>
      <c r="H13" s="9" t="e">
        <f>+C13+D13+#REF!</f>
        <v>#REF!</v>
      </c>
      <c r="I13" s="62"/>
    </row>
    <row r="14" spans="1:11" x14ac:dyDescent="0.2">
      <c r="A14" s="14" t="s">
        <v>22</v>
      </c>
      <c r="B14" s="15" t="s">
        <v>23</v>
      </c>
      <c r="C14" s="16">
        <v>0</v>
      </c>
      <c r="D14" s="16">
        <v>10982.85</v>
      </c>
      <c r="E14" s="16"/>
      <c r="F14" s="16">
        <f>SUM(C14:E14)</f>
        <v>10982.85</v>
      </c>
      <c r="H14" s="9" t="e">
        <f>+C14+D14+#REF!</f>
        <v>#REF!</v>
      </c>
    </row>
    <row r="15" spans="1:11" x14ac:dyDescent="0.2">
      <c r="A15" s="14" t="s">
        <v>24</v>
      </c>
      <c r="B15" s="15" t="s">
        <v>25</v>
      </c>
      <c r="C15" s="16"/>
      <c r="D15" s="16"/>
      <c r="E15" s="16"/>
      <c r="F15" s="16">
        <v>0</v>
      </c>
      <c r="H15" s="9" t="e">
        <f>+C15+D15+#REF!</f>
        <v>#REF!</v>
      </c>
    </row>
    <row r="16" spans="1:11" ht="16.5" x14ac:dyDescent="0.3">
      <c r="A16" s="18" t="s">
        <v>26</v>
      </c>
      <c r="B16" s="19" t="s">
        <v>27</v>
      </c>
      <c r="C16" s="20">
        <f>SUM(C17:C17)</f>
        <v>0</v>
      </c>
      <c r="D16" s="20">
        <f>SUM(D17:D17)</f>
        <v>0</v>
      </c>
      <c r="E16" s="20"/>
      <c r="F16" s="20">
        <f>SUM(F17:F17)</f>
        <v>0</v>
      </c>
      <c r="H16" s="9" t="e">
        <f>+C16+D16+#REF!</f>
        <v>#REF!</v>
      </c>
    </row>
    <row r="17" spans="1:8" x14ac:dyDescent="0.2">
      <c r="A17" s="14" t="s">
        <v>28</v>
      </c>
      <c r="B17" s="15" t="s">
        <v>29</v>
      </c>
      <c r="C17" s="16">
        <v>0</v>
      </c>
      <c r="D17" s="16">
        <v>0</v>
      </c>
      <c r="E17" s="16"/>
      <c r="F17" s="16">
        <v>0</v>
      </c>
      <c r="H17" s="9" t="e">
        <f>+C17+D17+#REF!</f>
        <v>#REF!</v>
      </c>
    </row>
    <row r="18" spans="1:8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579973.03</v>
      </c>
      <c r="E18" s="20"/>
      <c r="F18" s="20">
        <f>SUM(F19:F20)</f>
        <v>579973.03</v>
      </c>
      <c r="H18" s="9" t="e">
        <f>+C18+D18+#REF!</f>
        <v>#REF!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132000</v>
      </c>
      <c r="E19" s="16"/>
      <c r="F19" s="16">
        <f>SUM(C19:E19)</f>
        <v>132000</v>
      </c>
      <c r="H19" s="9" t="e">
        <f>+C19+D19+#REF!</f>
        <v>#REF!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447973.03</v>
      </c>
      <c r="E20" s="16"/>
      <c r="F20" s="16">
        <f>SUM(C20:E20)</f>
        <v>447973.03</v>
      </c>
      <c r="G20" s="9">
        <f>SUM(C20:F20)</f>
        <v>895946.06</v>
      </c>
      <c r="H20" s="9" t="e">
        <f>+C20+D20+#REF!</f>
        <v>#REF!</v>
      </c>
    </row>
    <row r="21" spans="1:8" ht="16.5" x14ac:dyDescent="0.3">
      <c r="A21" s="18" t="s">
        <v>36</v>
      </c>
      <c r="B21" s="19" t="s">
        <v>37</v>
      </c>
      <c r="C21" s="20">
        <f>SUM(C23:C27)</f>
        <v>34500</v>
      </c>
      <c r="D21" s="20">
        <f>SUM(D22:D27)</f>
        <v>2543416.38</v>
      </c>
      <c r="E21" s="20">
        <f>SUM(E22:E27)</f>
        <v>10036.92</v>
      </c>
      <c r="F21" s="20">
        <f>SUM(F22:F24)</f>
        <v>2587953.2999999998</v>
      </c>
      <c r="H21" s="9" t="e">
        <f>+C21+D21+#REF!</f>
        <v>#REF!</v>
      </c>
    </row>
    <row r="22" spans="1:8" x14ac:dyDescent="0.2">
      <c r="A22" s="14" t="s">
        <v>38</v>
      </c>
      <c r="B22" s="15" t="s">
        <v>39</v>
      </c>
      <c r="D22" s="22">
        <v>117199.46</v>
      </c>
      <c r="E22" s="65"/>
      <c r="F22" s="16">
        <f>SUM(C22:E22)</f>
        <v>117199.46</v>
      </c>
      <c r="H22" s="9" t="e">
        <f>+#REF!+D24+#REF!</f>
        <v>#REF!</v>
      </c>
    </row>
    <row r="23" spans="1:8" x14ac:dyDescent="0.2">
      <c r="A23" s="14" t="s">
        <v>40</v>
      </c>
      <c r="B23" s="15" t="s">
        <v>41</v>
      </c>
      <c r="C23" s="16">
        <v>0</v>
      </c>
      <c r="D23" s="16">
        <v>9146.92</v>
      </c>
      <c r="E23" s="16">
        <v>10036.92</v>
      </c>
      <c r="F23" s="16">
        <f>SUM(C23:E23)</f>
        <v>19183.84</v>
      </c>
      <c r="H23" s="9" t="e">
        <f>+C23+D23+#REF!</f>
        <v>#REF!</v>
      </c>
    </row>
    <row r="24" spans="1:8" x14ac:dyDescent="0.2">
      <c r="A24" s="14" t="s">
        <v>42</v>
      </c>
      <c r="B24" s="15" t="s">
        <v>43</v>
      </c>
      <c r="C24" s="22">
        <v>34500</v>
      </c>
      <c r="D24" s="16">
        <v>2417070</v>
      </c>
      <c r="E24" s="16"/>
      <c r="F24" s="16">
        <f>SUM(C24:E24)</f>
        <v>2451570</v>
      </c>
      <c r="H24" s="9" t="e">
        <f>+#REF!+#REF!+#REF!</f>
        <v>#REF!</v>
      </c>
    </row>
    <row r="25" spans="1:8" x14ac:dyDescent="0.2">
      <c r="A25" s="14" t="s">
        <v>44</v>
      </c>
      <c r="B25" s="15" t="s">
        <v>45</v>
      </c>
      <c r="C25" s="16">
        <v>0</v>
      </c>
      <c r="D25" s="16">
        <v>0</v>
      </c>
      <c r="E25" s="16"/>
      <c r="F25" s="16">
        <f t="shared" ref="F25:F27" si="0">SUM(C25:E25)</f>
        <v>0</v>
      </c>
      <c r="H25" s="9"/>
    </row>
    <row r="26" spans="1:8" x14ac:dyDescent="0.2">
      <c r="A26" s="14" t="s">
        <v>46</v>
      </c>
      <c r="B26" s="15" t="s">
        <v>47</v>
      </c>
      <c r="C26" s="16"/>
      <c r="D26" s="16"/>
      <c r="E26" s="16"/>
      <c r="F26" s="16">
        <f t="shared" si="0"/>
        <v>0</v>
      </c>
      <c r="H26" s="9" t="e">
        <f>+C26+D26+#REF!</f>
        <v>#REF!</v>
      </c>
    </row>
    <row r="27" spans="1:8" x14ac:dyDescent="0.2">
      <c r="A27" s="14" t="s">
        <v>48</v>
      </c>
      <c r="B27" s="15" t="s">
        <v>49</v>
      </c>
      <c r="C27" s="16"/>
      <c r="D27" s="16"/>
      <c r="E27" s="16"/>
      <c r="F27" s="16">
        <f t="shared" si="0"/>
        <v>0</v>
      </c>
      <c r="H27" s="9" t="e">
        <f>+C27+D27+#REF!</f>
        <v>#REF!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/>
      <c r="F28" s="20">
        <f>SUM(C28:D28)</f>
        <v>0</v>
      </c>
      <c r="H28" s="9"/>
    </row>
    <row r="29" spans="1:8" x14ac:dyDescent="0.2">
      <c r="A29" s="14" t="s">
        <v>52</v>
      </c>
      <c r="B29" s="15" t="s">
        <v>53</v>
      </c>
      <c r="C29" s="16">
        <v>0</v>
      </c>
      <c r="D29" s="16">
        <v>0</v>
      </c>
      <c r="E29" s="16"/>
      <c r="F29" s="16"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+C31+C32+C33</f>
        <v>3225479.23</v>
      </c>
      <c r="D30" s="20">
        <f>SUM(D31:D33)</f>
        <v>2629303.09</v>
      </c>
      <c r="E30" s="20">
        <f>+E31+E32+E33</f>
        <v>1311928.02</v>
      </c>
      <c r="F30" s="20">
        <f>SUM(F31:F33)</f>
        <v>7166710.3399999999</v>
      </c>
      <c r="H30" s="9" t="e">
        <f>+C30+D30+#REF!</f>
        <v>#REF!</v>
      </c>
    </row>
    <row r="31" spans="1:8" x14ac:dyDescent="0.2">
      <c r="A31" s="24" t="s">
        <v>56</v>
      </c>
      <c r="B31" s="15" t="s">
        <v>57</v>
      </c>
      <c r="C31" s="16">
        <v>1497304.49</v>
      </c>
      <c r="D31" s="16">
        <v>1251192.44</v>
      </c>
      <c r="E31" s="16"/>
      <c r="F31" s="16">
        <f>SUM(C31:E31)</f>
        <v>2748496.9299999997</v>
      </c>
      <c r="H31" s="9" t="e">
        <f>+C31+D31+#REF!</f>
        <v>#REF!</v>
      </c>
    </row>
    <row r="32" spans="1:8" x14ac:dyDescent="0.2">
      <c r="A32" s="24" t="s">
        <v>58</v>
      </c>
      <c r="B32" s="15" t="s">
        <v>59</v>
      </c>
      <c r="C32" s="16">
        <v>1506416.45</v>
      </c>
      <c r="D32" s="16">
        <v>1214616.4099999999</v>
      </c>
      <c r="E32" s="16">
        <v>1311928.02</v>
      </c>
      <c r="F32" s="16">
        <f t="shared" ref="F32:F33" si="1">SUM(C32:E32)</f>
        <v>4032960.88</v>
      </c>
      <c r="H32" s="9" t="e">
        <f>+C32+D32+#REF!</f>
        <v>#REF!</v>
      </c>
    </row>
    <row r="33" spans="1:8" ht="13.5" thickBot="1" x14ac:dyDescent="0.25">
      <c r="A33" s="24" t="s">
        <v>60</v>
      </c>
      <c r="B33" s="15" t="s">
        <v>61</v>
      </c>
      <c r="C33" s="16">
        <v>221758.29</v>
      </c>
      <c r="D33" s="16">
        <v>163494.24</v>
      </c>
      <c r="E33" s="16"/>
      <c r="F33" s="16">
        <f t="shared" si="1"/>
        <v>385252.53</v>
      </c>
      <c r="H33" s="9" t="e">
        <f>+C33+D33+#REF!</f>
        <v>#REF!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+C35+C42+C45+C48+C53+C60+C65+C80+C96</f>
        <v>11783142.040000001</v>
      </c>
      <c r="D34" s="8">
        <f>+D35+D42+D45+D48+D53+D60+D65+D80+D96</f>
        <v>42084790.090000004</v>
      </c>
      <c r="E34" s="8">
        <f>+E35+E42+E45+E48+E53+E60+E65+E80+E96</f>
        <v>4317577.6499999994</v>
      </c>
      <c r="F34" s="8">
        <f>+F35+F42+F45+F48+F53+F60+F65+F80+F96</f>
        <v>58185509.780000009</v>
      </c>
      <c r="H34" s="9" t="e">
        <f>+C34+D34+#REF!</f>
        <v>#REF!</v>
      </c>
    </row>
    <row r="35" spans="1:8" ht="16.5" x14ac:dyDescent="0.3">
      <c r="A35" s="10" t="s">
        <v>63</v>
      </c>
      <c r="B35" s="11" t="s">
        <v>64</v>
      </c>
      <c r="C35" s="13">
        <f>SUM(C36:C41)</f>
        <v>4599543.5600000005</v>
      </c>
      <c r="D35" s="13">
        <f>SUM(D36:D41)</f>
        <v>2192787.66</v>
      </c>
      <c r="E35" s="13">
        <f>SUM(E36:E41)</f>
        <v>1773942.31</v>
      </c>
      <c r="F35" s="20">
        <f>SUM(F36:F41)</f>
        <v>8566273.5300000012</v>
      </c>
      <c r="H35" s="9" t="e">
        <f>+C35+D35+#REF!</f>
        <v>#REF!</v>
      </c>
    </row>
    <row r="36" spans="1:8" x14ac:dyDescent="0.2">
      <c r="A36" s="24" t="s">
        <v>65</v>
      </c>
      <c r="B36" s="15" t="s">
        <v>66</v>
      </c>
      <c r="C36" s="16">
        <v>3749092.62</v>
      </c>
      <c r="D36" s="16">
        <v>621437.44999999995</v>
      </c>
      <c r="E36" s="16"/>
      <c r="F36" s="16">
        <f>SUM(C36:E36)</f>
        <v>4370530.07</v>
      </c>
      <c r="H36" s="9" t="e">
        <f>+C36+D36+#REF!</f>
        <v>#REF!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3820</v>
      </c>
      <c r="E37" s="16"/>
      <c r="F37" s="16">
        <f t="shared" ref="F37:F41" si="2">SUM(C37:E37)</f>
        <v>3820</v>
      </c>
      <c r="H37" s="9" t="e">
        <f>+C37+D37+#REF!</f>
        <v>#REF!</v>
      </c>
    </row>
    <row r="38" spans="1:8" x14ac:dyDescent="0.2">
      <c r="A38" s="24" t="s">
        <v>69</v>
      </c>
      <c r="B38" s="15" t="s">
        <v>70</v>
      </c>
      <c r="C38" s="16">
        <v>850450.94</v>
      </c>
      <c r="D38" s="16">
        <v>247112.97</v>
      </c>
      <c r="E38" s="16">
        <v>929981.51</v>
      </c>
      <c r="F38" s="16">
        <f t="shared" si="2"/>
        <v>2027545.42</v>
      </c>
      <c r="H38" s="9" t="e">
        <f>+C38+D38+#REF!</f>
        <v>#REF!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1281379.24</v>
      </c>
      <c r="E39" s="16">
        <v>842422.8</v>
      </c>
      <c r="F39" s="16">
        <f t="shared" si="2"/>
        <v>2123802.04</v>
      </c>
      <c r="H39" s="9" t="e">
        <f>+C39+D39+#REF!</f>
        <v>#REF!</v>
      </c>
    </row>
    <row r="40" spans="1:8" x14ac:dyDescent="0.2">
      <c r="A40" s="24" t="s">
        <v>73</v>
      </c>
      <c r="B40" s="15" t="s">
        <v>74</v>
      </c>
      <c r="C40" s="16">
        <v>0</v>
      </c>
      <c r="D40" s="16">
        <v>10238</v>
      </c>
      <c r="E40" s="16">
        <v>638</v>
      </c>
      <c r="F40" s="16">
        <f t="shared" si="2"/>
        <v>10876</v>
      </c>
      <c r="H40" s="9" t="e">
        <f>+C40+D40+#REF!</f>
        <v>#REF!</v>
      </c>
    </row>
    <row r="41" spans="1:8" x14ac:dyDescent="0.2">
      <c r="A41" s="24" t="s">
        <v>75</v>
      </c>
      <c r="B41" s="15" t="s">
        <v>76</v>
      </c>
      <c r="C41" s="16">
        <v>0</v>
      </c>
      <c r="D41" s="16">
        <v>28800</v>
      </c>
      <c r="E41" s="16">
        <v>900</v>
      </c>
      <c r="F41" s="16">
        <f t="shared" si="2"/>
        <v>29700</v>
      </c>
      <c r="H41" s="9" t="e">
        <f>+C41+D41+#REF!</f>
        <v>#REF!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>SUM(D43:D44)</f>
        <v>7165.5</v>
      </c>
      <c r="E42" s="20">
        <f>SUM(E43:E44)</f>
        <v>134226.03</v>
      </c>
      <c r="F42" s="20">
        <f>SUM(F43:F44)</f>
        <v>141391.53</v>
      </c>
      <c r="H42" s="9" t="e">
        <f>+C42+D42+#REF!</f>
        <v>#REF!</v>
      </c>
    </row>
    <row r="43" spans="1:8" x14ac:dyDescent="0.2">
      <c r="A43" s="26" t="s">
        <v>79</v>
      </c>
      <c r="B43" s="15" t="s">
        <v>80</v>
      </c>
      <c r="C43" s="16">
        <v>0</v>
      </c>
      <c r="D43" s="16">
        <v>3981.32</v>
      </c>
      <c r="E43" s="16"/>
      <c r="F43" s="16">
        <f>SUM(D43:E43)</f>
        <v>3981.32</v>
      </c>
      <c r="H43" s="9" t="e">
        <f>+C43+D43+#REF!</f>
        <v>#REF!</v>
      </c>
    </row>
    <row r="44" spans="1:8" x14ac:dyDescent="0.2">
      <c r="A44" s="26" t="s">
        <v>81</v>
      </c>
      <c r="B44" s="15" t="s">
        <v>82</v>
      </c>
      <c r="C44" s="16">
        <v>0</v>
      </c>
      <c r="D44" s="16">
        <v>3184.18</v>
      </c>
      <c r="E44" s="16">
        <v>134226.03</v>
      </c>
      <c r="F44" s="16">
        <f>SUM(D44:E44)</f>
        <v>137410.21</v>
      </c>
      <c r="H44" s="9" t="e">
        <f>+C44+D44+#REF!</f>
        <v>#REF!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>SUM(D46:D47)</f>
        <v>2383626.5</v>
      </c>
      <c r="E45" s="20">
        <f>SUM(E46:E47)</f>
        <v>469289.39</v>
      </c>
      <c r="F45" s="20">
        <f>SUM(F46:F47)</f>
        <v>2852915.89</v>
      </c>
      <c r="H45" s="9" t="e">
        <f>+C45+D45+#REF!</f>
        <v>#REF!</v>
      </c>
    </row>
    <row r="46" spans="1:8" x14ac:dyDescent="0.2">
      <c r="A46" s="24" t="s">
        <v>85</v>
      </c>
      <c r="B46" s="15" t="s">
        <v>86</v>
      </c>
      <c r="C46" s="16">
        <v>0</v>
      </c>
      <c r="D46" s="16">
        <v>2383626.5</v>
      </c>
      <c r="E46" s="16">
        <v>469289.39</v>
      </c>
      <c r="F46" s="16">
        <f>SUM(D46:E46)</f>
        <v>2852915.89</v>
      </c>
      <c r="H46" s="9" t="e">
        <f>+C46+D46+#REF!</f>
        <v>#REF!</v>
      </c>
    </row>
    <row r="47" spans="1:8" x14ac:dyDescent="0.2">
      <c r="A47" s="24" t="s">
        <v>87</v>
      </c>
      <c r="B47" s="15" t="s">
        <v>88</v>
      </c>
      <c r="C47" s="16">
        <v>0</v>
      </c>
      <c r="D47" s="16">
        <v>0</v>
      </c>
      <c r="E47" s="16"/>
      <c r="F47" s="16"/>
      <c r="H47" s="9" t="e">
        <f>+C47+D47+#REF!</f>
        <v>#REF!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>SUM(D49:D52)</f>
        <v>28284871.300000001</v>
      </c>
      <c r="E48" s="20">
        <f>SUM(E49:E52)</f>
        <v>115392.8</v>
      </c>
      <c r="F48" s="20">
        <f>SUM(F49:F52)</f>
        <v>28400264.100000001</v>
      </c>
      <c r="H48" s="9" t="e">
        <f>+C48+D48+#REF!</f>
        <v>#REF!</v>
      </c>
    </row>
    <row r="49" spans="1:8" x14ac:dyDescent="0.2">
      <c r="A49" s="26" t="s">
        <v>91</v>
      </c>
      <c r="B49" s="15" t="s">
        <v>92</v>
      </c>
      <c r="C49" s="21">
        <v>0</v>
      </c>
      <c r="D49" s="21">
        <v>28226655.52</v>
      </c>
      <c r="E49" s="21">
        <v>101892.8</v>
      </c>
      <c r="F49" s="16">
        <f>SUM(C49:E49)</f>
        <v>28328548.32</v>
      </c>
      <c r="H49" s="9" t="e">
        <f>+C49+D49+#REF!</f>
        <v>#REF!</v>
      </c>
    </row>
    <row r="50" spans="1:8" x14ac:dyDescent="0.2">
      <c r="A50" s="26" t="s">
        <v>93</v>
      </c>
      <c r="B50" s="15" t="s">
        <v>94</v>
      </c>
      <c r="C50" s="16">
        <v>0</v>
      </c>
      <c r="D50" s="16">
        <v>1010</v>
      </c>
      <c r="E50" s="16"/>
      <c r="F50" s="16">
        <f>SUM(C50:E50)</f>
        <v>1010</v>
      </c>
      <c r="H50" s="9" t="e">
        <f>+C50+D50+#REF!</f>
        <v>#REF!</v>
      </c>
    </row>
    <row r="51" spans="1:8" x14ac:dyDescent="0.2">
      <c r="A51" s="26" t="s">
        <v>95</v>
      </c>
      <c r="B51" s="15" t="s">
        <v>96</v>
      </c>
      <c r="C51" s="16">
        <v>0</v>
      </c>
      <c r="D51" s="16">
        <v>0</v>
      </c>
      <c r="E51" s="16"/>
      <c r="F51" s="16"/>
      <c r="H51" s="9" t="e">
        <f>+C51+D51+#REF!</f>
        <v>#REF!</v>
      </c>
    </row>
    <row r="52" spans="1:8" x14ac:dyDescent="0.2">
      <c r="A52" s="26" t="s">
        <v>97</v>
      </c>
      <c r="B52" s="15" t="s">
        <v>98</v>
      </c>
      <c r="C52" s="16">
        <v>0</v>
      </c>
      <c r="D52" s="16">
        <v>57205.78</v>
      </c>
      <c r="E52" s="16">
        <v>13500</v>
      </c>
      <c r="F52" s="16">
        <f>SUM(C52:E52)</f>
        <v>70705.78</v>
      </c>
      <c r="H52" s="9" t="e">
        <f>+C52+D52+#REF!</f>
        <v>#REF!</v>
      </c>
    </row>
    <row r="53" spans="1:8" ht="16.5" x14ac:dyDescent="0.3">
      <c r="A53" s="18" t="s">
        <v>99</v>
      </c>
      <c r="B53" s="19" t="s">
        <v>100</v>
      </c>
      <c r="C53" s="20">
        <f>+C54+C55+C58</f>
        <v>775265.15</v>
      </c>
      <c r="D53" s="20">
        <f>+D54+D55+D58</f>
        <v>386755.1</v>
      </c>
      <c r="E53" s="20">
        <f>+E54+E55+E56+E57+E58+E59</f>
        <v>243434</v>
      </c>
      <c r="F53" s="20">
        <f>SUM(F54:F58)</f>
        <v>1405454.25</v>
      </c>
      <c r="H53" s="9" t="e">
        <f>+C53+D53+#REF!</f>
        <v>#REF!</v>
      </c>
    </row>
    <row r="54" spans="1:8" x14ac:dyDescent="0.2">
      <c r="A54" s="26" t="s">
        <v>101</v>
      </c>
      <c r="B54" s="15" t="s">
        <v>102</v>
      </c>
      <c r="C54" s="16">
        <v>775265.15</v>
      </c>
      <c r="D54" s="16">
        <v>175872.1</v>
      </c>
      <c r="E54" s="16"/>
      <c r="F54" s="16">
        <f>SUM(C54:E54)</f>
        <v>951137.25</v>
      </c>
      <c r="H54" s="9" t="e">
        <f>+C54+D54+#REF!</f>
        <v>#REF!</v>
      </c>
    </row>
    <row r="55" spans="1:8" x14ac:dyDescent="0.2">
      <c r="A55" s="26" t="s">
        <v>103</v>
      </c>
      <c r="B55" s="15" t="s">
        <v>104</v>
      </c>
      <c r="C55" s="16">
        <v>0</v>
      </c>
      <c r="D55" s="16">
        <v>0</v>
      </c>
      <c r="E55" s="16"/>
      <c r="F55" s="16">
        <f t="shared" ref="F55:F59" si="3">SUM(C55:E55)</f>
        <v>0</v>
      </c>
      <c r="H55" s="9" t="e">
        <f>+C55+D55+#REF!</f>
        <v>#REF!</v>
      </c>
    </row>
    <row r="56" spans="1:8" x14ac:dyDescent="0.2">
      <c r="A56" s="26" t="s">
        <v>105</v>
      </c>
      <c r="B56" s="15" t="s">
        <v>106</v>
      </c>
      <c r="C56" s="16"/>
      <c r="D56" s="16"/>
      <c r="E56" s="16">
        <v>208152</v>
      </c>
      <c r="F56" s="16">
        <f>SUM(C56:E56)</f>
        <v>208152</v>
      </c>
      <c r="H56" s="9" t="e">
        <f>+C56+D56+#REF!</f>
        <v>#REF!</v>
      </c>
    </row>
    <row r="57" spans="1:8" x14ac:dyDescent="0.2">
      <c r="A57" s="26" t="s">
        <v>107</v>
      </c>
      <c r="B57" s="15" t="s">
        <v>391</v>
      </c>
      <c r="C57" s="16">
        <v>0</v>
      </c>
      <c r="D57" s="16">
        <v>0</v>
      </c>
      <c r="E57" s="16"/>
      <c r="F57" s="16">
        <f t="shared" si="3"/>
        <v>0</v>
      </c>
      <c r="H57" s="9" t="e">
        <f>+C57+D57+#REF!</f>
        <v>#REF!</v>
      </c>
    </row>
    <row r="58" spans="1:8" x14ac:dyDescent="0.2">
      <c r="A58" s="26" t="s">
        <v>109</v>
      </c>
      <c r="B58" s="15" t="s">
        <v>110</v>
      </c>
      <c r="C58" s="16">
        <v>0</v>
      </c>
      <c r="D58" s="16">
        <v>210883</v>
      </c>
      <c r="E58" s="16">
        <v>35282</v>
      </c>
      <c r="F58" s="16">
        <f>SUM(C58:E58)</f>
        <v>246165</v>
      </c>
      <c r="H58" s="9" t="e">
        <f>+C58+D58+#REF!</f>
        <v>#REF!</v>
      </c>
    </row>
    <row r="59" spans="1:8" x14ac:dyDescent="0.2">
      <c r="A59" s="24"/>
      <c r="B59" s="15"/>
      <c r="C59" s="16"/>
      <c r="D59" s="16"/>
      <c r="E59" s="16"/>
      <c r="F59" s="16">
        <f t="shared" si="3"/>
        <v>0</v>
      </c>
      <c r="H59" s="9" t="e">
        <f>+C59+D59+#REF!</f>
        <v>#REF!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>SUM(D61:D64)</f>
        <v>4158042.46</v>
      </c>
      <c r="E60" s="20"/>
      <c r="F60" s="20">
        <f>SUM(F61:F63)</f>
        <v>4158042.46</v>
      </c>
      <c r="H60" s="9" t="e">
        <f>+C60+D60+#REF!</f>
        <v>#REF!</v>
      </c>
    </row>
    <row r="61" spans="1:8" x14ac:dyDescent="0.2">
      <c r="A61" s="26" t="s">
        <v>113</v>
      </c>
      <c r="B61" s="15" t="s">
        <v>114</v>
      </c>
      <c r="C61" s="16"/>
      <c r="D61" s="16"/>
      <c r="E61" s="16"/>
      <c r="F61" s="16">
        <f>SUM(C61:E61)</f>
        <v>0</v>
      </c>
      <c r="H61" s="9" t="e">
        <f>+C61+D61+#REF!</f>
        <v>#REF!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4009334.63</v>
      </c>
      <c r="E62" s="16"/>
      <c r="F62" s="16">
        <f>SUM(C62:E62)</f>
        <v>4009334.63</v>
      </c>
      <c r="H62" s="9" t="e">
        <f>+C62+D62+#REF!</f>
        <v>#REF!</v>
      </c>
    </row>
    <row r="63" spans="1:8" x14ac:dyDescent="0.2">
      <c r="A63" s="26" t="s">
        <v>117</v>
      </c>
      <c r="B63" s="15" t="s">
        <v>118</v>
      </c>
      <c r="C63" s="16">
        <v>0</v>
      </c>
      <c r="D63" s="16">
        <v>148707.82999999999</v>
      </c>
      <c r="E63" s="16"/>
      <c r="F63" s="16">
        <f>SUM(C63:E63)</f>
        <v>148707.82999999999</v>
      </c>
      <c r="H63" s="9" t="e">
        <f>+C63+D63+#REF!</f>
        <v>#REF!</v>
      </c>
    </row>
    <row r="64" spans="1:8" x14ac:dyDescent="0.2">
      <c r="A64" s="24"/>
      <c r="B64" s="15"/>
      <c r="C64" s="16"/>
      <c r="D64" s="16"/>
      <c r="E64" s="16"/>
      <c r="F64" s="16">
        <f t="shared" ref="F64" si="4">SUM(C64:E64)</f>
        <v>0</v>
      </c>
      <c r="H64" s="9" t="e">
        <f>+C64+D64+#REF!</f>
        <v>#REF!</v>
      </c>
    </row>
    <row r="65" spans="1:8" ht="16.5" x14ac:dyDescent="0.3">
      <c r="A65" s="18" t="s">
        <v>119</v>
      </c>
      <c r="B65" s="19" t="s">
        <v>120</v>
      </c>
      <c r="C65" s="20">
        <f>SUM(C66:C79)</f>
        <v>0</v>
      </c>
      <c r="D65" s="20">
        <f>SUM(D66:D79)</f>
        <v>371392.34</v>
      </c>
      <c r="E65" s="20">
        <f>SUM(E66:E79)</f>
        <v>1025694.04</v>
      </c>
      <c r="F65" s="20">
        <f>SUM(F66:F78)</f>
        <v>1397086.38</v>
      </c>
      <c r="H65" s="9" t="e">
        <f>+C65+D65+#REF!</f>
        <v>#REF!</v>
      </c>
    </row>
    <row r="66" spans="1:8" x14ac:dyDescent="0.2">
      <c r="A66" s="26" t="s">
        <v>121</v>
      </c>
      <c r="B66" s="15" t="s">
        <v>122</v>
      </c>
      <c r="C66" s="16">
        <v>0</v>
      </c>
      <c r="D66" s="16">
        <v>0</v>
      </c>
      <c r="E66" s="16">
        <v>16182.54</v>
      </c>
      <c r="F66" s="16">
        <f t="shared" ref="F66:F73" si="5">SUM(C66:E66)</f>
        <v>16182.54</v>
      </c>
      <c r="H66" s="9" t="e">
        <f>+C66+D66+#REF!</f>
        <v>#REF!</v>
      </c>
    </row>
    <row r="67" spans="1:8" x14ac:dyDescent="0.2">
      <c r="A67" s="26" t="s">
        <v>123</v>
      </c>
      <c r="B67" s="15" t="s">
        <v>124</v>
      </c>
      <c r="C67" s="16">
        <v>0</v>
      </c>
      <c r="D67" s="16">
        <v>26986.03</v>
      </c>
      <c r="E67" s="16"/>
      <c r="F67" s="16">
        <f t="shared" si="5"/>
        <v>26986.03</v>
      </c>
      <c r="H67" s="9"/>
    </row>
    <row r="68" spans="1:8" x14ac:dyDescent="0.2">
      <c r="A68" s="26" t="s">
        <v>125</v>
      </c>
      <c r="B68" s="15" t="s">
        <v>126</v>
      </c>
      <c r="C68" s="16">
        <v>0</v>
      </c>
      <c r="D68" s="16">
        <v>4700</v>
      </c>
      <c r="E68" s="16"/>
      <c r="F68" s="16">
        <f t="shared" si="5"/>
        <v>4700</v>
      </c>
      <c r="H68" s="9"/>
    </row>
    <row r="69" spans="1:8" x14ac:dyDescent="0.2">
      <c r="A69" s="26" t="s">
        <v>127</v>
      </c>
      <c r="B69" s="15" t="s">
        <v>128</v>
      </c>
      <c r="C69" s="16">
        <v>0</v>
      </c>
      <c r="D69" s="16">
        <v>0</v>
      </c>
      <c r="E69" s="16">
        <v>5800</v>
      </c>
      <c r="F69" s="16">
        <f t="shared" si="5"/>
        <v>5800</v>
      </c>
      <c r="H69" s="9"/>
    </row>
    <row r="70" spans="1:8" x14ac:dyDescent="0.2">
      <c r="A70" s="26" t="s">
        <v>129</v>
      </c>
      <c r="B70" s="15" t="s">
        <v>130</v>
      </c>
      <c r="C70" s="16">
        <v>0</v>
      </c>
      <c r="D70" s="16">
        <v>1395.55</v>
      </c>
      <c r="E70" s="16"/>
      <c r="F70" s="16">
        <f t="shared" si="5"/>
        <v>1395.55</v>
      </c>
      <c r="H70" s="9"/>
    </row>
    <row r="71" spans="1:8" x14ac:dyDescent="0.2">
      <c r="A71" s="26" t="s">
        <v>131</v>
      </c>
      <c r="B71" s="15" t="s">
        <v>132</v>
      </c>
      <c r="C71" s="16">
        <v>0</v>
      </c>
      <c r="D71" s="16">
        <v>1416</v>
      </c>
      <c r="E71" s="16"/>
      <c r="F71" s="16">
        <f t="shared" si="5"/>
        <v>1416</v>
      </c>
      <c r="H71" s="9"/>
    </row>
    <row r="72" spans="1:8" x14ac:dyDescent="0.2">
      <c r="A72" s="26" t="s">
        <v>397</v>
      </c>
      <c r="B72" s="15" t="s">
        <v>398</v>
      </c>
      <c r="C72" s="16"/>
      <c r="D72" s="16">
        <v>200</v>
      </c>
      <c r="E72" s="16"/>
      <c r="F72" s="16">
        <f t="shared" si="5"/>
        <v>200</v>
      </c>
      <c r="H72" s="9"/>
    </row>
    <row r="73" spans="1:8" x14ac:dyDescent="0.2">
      <c r="A73" s="26" t="s">
        <v>139</v>
      </c>
      <c r="B73" s="15" t="s">
        <v>399</v>
      </c>
      <c r="C73" s="16"/>
      <c r="D73" s="16">
        <v>480</v>
      </c>
      <c r="E73" s="16"/>
      <c r="F73" s="16">
        <f t="shared" si="5"/>
        <v>480</v>
      </c>
      <c r="H73" s="9"/>
    </row>
    <row r="74" spans="1:8" x14ac:dyDescent="0.2">
      <c r="A74" s="26" t="s">
        <v>133</v>
      </c>
      <c r="B74" s="15" t="s">
        <v>134</v>
      </c>
      <c r="C74" s="16">
        <v>0</v>
      </c>
      <c r="D74" s="16">
        <v>0</v>
      </c>
      <c r="E74" s="16"/>
      <c r="F74" s="16">
        <f t="shared" ref="F74:F79" si="6">SUM(C74:E74)</f>
        <v>0</v>
      </c>
      <c r="H74" s="9" t="e">
        <f>+C74+D74+#REF!</f>
        <v>#REF!</v>
      </c>
    </row>
    <row r="75" spans="1:8" x14ac:dyDescent="0.2">
      <c r="A75" s="26" t="s">
        <v>135</v>
      </c>
      <c r="B75" s="15" t="s">
        <v>136</v>
      </c>
      <c r="C75" s="16">
        <v>0</v>
      </c>
      <c r="D75" s="16">
        <v>0</v>
      </c>
      <c r="E75" s="16"/>
      <c r="F75" s="16">
        <f t="shared" si="6"/>
        <v>0</v>
      </c>
      <c r="H75" s="9"/>
    </row>
    <row r="76" spans="1:8" x14ac:dyDescent="0.2">
      <c r="A76" s="26" t="s">
        <v>137</v>
      </c>
      <c r="B76" s="15" t="s">
        <v>138</v>
      </c>
      <c r="C76" s="16">
        <v>0</v>
      </c>
      <c r="D76" s="16">
        <v>0</v>
      </c>
      <c r="E76" s="16"/>
      <c r="F76" s="16">
        <f t="shared" si="6"/>
        <v>0</v>
      </c>
      <c r="H76" s="9"/>
    </row>
    <row r="77" spans="1:8" x14ac:dyDescent="0.2">
      <c r="A77" s="26" t="s">
        <v>139</v>
      </c>
      <c r="B77" s="15" t="s">
        <v>140</v>
      </c>
      <c r="C77" s="16">
        <v>0</v>
      </c>
      <c r="D77" s="16">
        <v>0</v>
      </c>
      <c r="E77" s="16">
        <v>579026.46</v>
      </c>
      <c r="F77" s="16">
        <f t="shared" si="6"/>
        <v>579026.46</v>
      </c>
      <c r="H77" s="9"/>
    </row>
    <row r="78" spans="1:8" x14ac:dyDescent="0.2">
      <c r="A78" s="26" t="s">
        <v>133</v>
      </c>
      <c r="B78" s="15" t="s">
        <v>141</v>
      </c>
      <c r="C78" s="16">
        <v>0</v>
      </c>
      <c r="D78" s="16">
        <v>336214.76</v>
      </c>
      <c r="E78" s="16">
        <v>424685.04</v>
      </c>
      <c r="F78" s="16">
        <f t="shared" si="6"/>
        <v>760899.8</v>
      </c>
      <c r="H78" s="9"/>
    </row>
    <row r="79" spans="1:8" x14ac:dyDescent="0.2">
      <c r="A79" s="26" t="s">
        <v>142</v>
      </c>
      <c r="B79" s="15" t="s">
        <v>143</v>
      </c>
      <c r="C79" s="16"/>
      <c r="D79" s="16"/>
      <c r="E79" s="16"/>
      <c r="F79" s="16">
        <f t="shared" si="6"/>
        <v>0</v>
      </c>
      <c r="H79" s="9" t="e">
        <f>+C79+D79+#REF!</f>
        <v>#REF!</v>
      </c>
    </row>
    <row r="80" spans="1:8" ht="16.5" x14ac:dyDescent="0.3">
      <c r="A80" s="18" t="s">
        <v>145</v>
      </c>
      <c r="B80" s="19" t="s">
        <v>146</v>
      </c>
      <c r="C80" s="20">
        <f>SUM(C81:C95)</f>
        <v>6408333.3300000001</v>
      </c>
      <c r="D80" s="20">
        <f>SUM(D81:D95)</f>
        <v>4300149.2300000004</v>
      </c>
      <c r="E80" s="20">
        <f>SUM(E81:E95)</f>
        <v>402203.4</v>
      </c>
      <c r="F80" s="20">
        <f>SUM(F81:F95)</f>
        <v>11110685.960000001</v>
      </c>
      <c r="H80" s="9" t="e">
        <f>+C80+D80+#REF!</f>
        <v>#REF!</v>
      </c>
    </row>
    <row r="81" spans="1:8" x14ac:dyDescent="0.2">
      <c r="A81" s="26" t="s">
        <v>147</v>
      </c>
      <c r="B81" s="15" t="s">
        <v>148</v>
      </c>
      <c r="C81" s="16">
        <v>0</v>
      </c>
      <c r="D81" s="16">
        <v>0</v>
      </c>
      <c r="E81" s="16"/>
      <c r="F81" s="16">
        <f>SUM(C81:E81)</f>
        <v>0</v>
      </c>
      <c r="H81" s="9" t="e">
        <f>+C81+D81+#REF!</f>
        <v>#REF!</v>
      </c>
    </row>
    <row r="82" spans="1:8" x14ac:dyDescent="0.2">
      <c r="A82" s="26" t="s">
        <v>149</v>
      </c>
      <c r="B82" s="15" t="s">
        <v>150</v>
      </c>
      <c r="C82" s="16">
        <v>0</v>
      </c>
      <c r="D82" s="16">
        <v>0</v>
      </c>
      <c r="E82" s="16"/>
      <c r="F82" s="16">
        <f t="shared" ref="F82:F95" si="7">SUM(C82:E82)</f>
        <v>0</v>
      </c>
      <c r="H82" s="9" t="e">
        <f>+C82+D82+#REF!</f>
        <v>#REF!</v>
      </c>
    </row>
    <row r="83" spans="1:8" x14ac:dyDescent="0.2">
      <c r="A83" s="26" t="s">
        <v>151</v>
      </c>
      <c r="B83" s="15" t="s">
        <v>152</v>
      </c>
      <c r="C83" s="16">
        <v>0</v>
      </c>
      <c r="D83" s="16">
        <v>0</v>
      </c>
      <c r="E83" s="16"/>
      <c r="F83" s="16">
        <f t="shared" si="7"/>
        <v>0</v>
      </c>
      <c r="H83" s="9"/>
    </row>
    <row r="84" spans="1:8" x14ac:dyDescent="0.2">
      <c r="A84" s="26" t="s">
        <v>153</v>
      </c>
      <c r="B84" s="15" t="s">
        <v>154</v>
      </c>
      <c r="C84" s="16">
        <v>0</v>
      </c>
      <c r="D84" s="16">
        <v>270</v>
      </c>
      <c r="E84" s="16"/>
      <c r="F84" s="16">
        <f>SUM(C84:E84)</f>
        <v>270</v>
      </c>
      <c r="H84" s="9" t="e">
        <f>+C84+D84+#REF!</f>
        <v>#REF!</v>
      </c>
    </row>
    <row r="85" spans="1:8" x14ac:dyDescent="0.2">
      <c r="A85" s="26" t="s">
        <v>155</v>
      </c>
      <c r="B85" s="15" t="s">
        <v>156</v>
      </c>
      <c r="C85" s="16">
        <v>0</v>
      </c>
      <c r="D85" s="16">
        <v>2000</v>
      </c>
      <c r="E85" s="16">
        <v>1062</v>
      </c>
      <c r="F85" s="16">
        <f>SUM(C85:E85)</f>
        <v>3062</v>
      </c>
      <c r="H85" s="9"/>
    </row>
    <row r="86" spans="1:8" x14ac:dyDescent="0.2">
      <c r="A86" s="26" t="s">
        <v>157</v>
      </c>
      <c r="B86" s="15" t="s">
        <v>158</v>
      </c>
      <c r="C86" s="16">
        <v>0</v>
      </c>
      <c r="D86" s="16">
        <v>1726</v>
      </c>
      <c r="E86" s="16"/>
      <c r="F86" s="16">
        <f>SUM(C86:E86)</f>
        <v>1726</v>
      </c>
      <c r="H86" s="9" t="e">
        <f>+C86+D86+#REF!</f>
        <v>#REF!</v>
      </c>
    </row>
    <row r="87" spans="1:8" x14ac:dyDescent="0.2">
      <c r="A87" s="26" t="s">
        <v>159</v>
      </c>
      <c r="B87" s="15" t="s">
        <v>160</v>
      </c>
      <c r="C87" s="16">
        <v>0</v>
      </c>
      <c r="D87" s="16">
        <v>115222.75</v>
      </c>
      <c r="E87" s="16">
        <v>228141.4</v>
      </c>
      <c r="F87" s="16">
        <f>SUM(C87:E87)</f>
        <v>343364.15</v>
      </c>
      <c r="H87" s="9" t="e">
        <f>+C87+D87+#REF!</f>
        <v>#REF!</v>
      </c>
    </row>
    <row r="88" spans="1:8" x14ac:dyDescent="0.2">
      <c r="A88" s="26" t="s">
        <v>161</v>
      </c>
      <c r="B88" s="15" t="s">
        <v>162</v>
      </c>
      <c r="C88" s="16">
        <v>0</v>
      </c>
      <c r="D88" s="16">
        <v>7000</v>
      </c>
      <c r="E88" s="16"/>
      <c r="F88" s="16">
        <f t="shared" si="7"/>
        <v>7000</v>
      </c>
      <c r="H88" s="9" t="e">
        <f>+C88+D88+#REF!</f>
        <v>#REF!</v>
      </c>
    </row>
    <row r="89" spans="1:8" x14ac:dyDescent="0.2">
      <c r="A89" s="26" t="s">
        <v>393</v>
      </c>
      <c r="B89" s="15" t="s">
        <v>394</v>
      </c>
      <c r="C89" s="16"/>
      <c r="D89" s="16">
        <v>3600</v>
      </c>
      <c r="E89" s="16"/>
      <c r="F89" s="16">
        <f>SUM(C89:E89)</f>
        <v>3600</v>
      </c>
      <c r="H89" s="9"/>
    </row>
    <row r="90" spans="1:8" x14ac:dyDescent="0.2">
      <c r="A90" s="26" t="s">
        <v>163</v>
      </c>
      <c r="B90" s="15" t="s">
        <v>164</v>
      </c>
      <c r="C90" s="16">
        <v>5333333.33</v>
      </c>
      <c r="D90" s="16">
        <v>0</v>
      </c>
      <c r="E90" s="16"/>
      <c r="F90" s="16">
        <f>SUM(C90:E90)</f>
        <v>5333333.33</v>
      </c>
      <c r="H90" s="9" t="e">
        <f>+C95+D90+#REF!</f>
        <v>#REF!</v>
      </c>
    </row>
    <row r="91" spans="1:8" x14ac:dyDescent="0.2">
      <c r="A91" s="26" t="s">
        <v>165</v>
      </c>
      <c r="B91" s="15" t="s">
        <v>166</v>
      </c>
      <c r="C91" s="16">
        <v>0</v>
      </c>
      <c r="D91" s="16">
        <v>5608.44</v>
      </c>
      <c r="E91" s="16"/>
      <c r="F91" s="16">
        <f>SUM(C91:E91)</f>
        <v>5608.44</v>
      </c>
      <c r="H91" s="9"/>
    </row>
    <row r="92" spans="1:8" x14ac:dyDescent="0.2">
      <c r="A92" s="26" t="s">
        <v>167</v>
      </c>
      <c r="B92" s="15" t="s">
        <v>168</v>
      </c>
      <c r="C92" s="16">
        <v>0</v>
      </c>
      <c r="D92" s="16">
        <v>0</v>
      </c>
      <c r="E92" s="16"/>
      <c r="F92" s="16">
        <f t="shared" si="7"/>
        <v>0</v>
      </c>
      <c r="H92" s="9"/>
    </row>
    <row r="93" spans="1:8" x14ac:dyDescent="0.2">
      <c r="A93" s="26" t="s">
        <v>169</v>
      </c>
      <c r="B93" s="15" t="s">
        <v>170</v>
      </c>
      <c r="C93" s="16">
        <v>1075000</v>
      </c>
      <c r="D93" s="16">
        <v>3802411.62</v>
      </c>
      <c r="E93" s="16">
        <v>173000</v>
      </c>
      <c r="F93" s="16">
        <f>SUM(C93:E93)</f>
        <v>5050411.62</v>
      </c>
      <c r="H93" s="9" t="e">
        <f>+C93+D93+#REF!</f>
        <v>#REF!</v>
      </c>
    </row>
    <row r="94" spans="1:8" x14ac:dyDescent="0.2">
      <c r="A94" s="26" t="s">
        <v>171</v>
      </c>
      <c r="B94" s="15" t="s">
        <v>172</v>
      </c>
      <c r="C94" s="16">
        <v>0</v>
      </c>
      <c r="D94" s="16">
        <v>2500</v>
      </c>
      <c r="E94" s="16"/>
      <c r="F94" s="16">
        <f t="shared" si="7"/>
        <v>2500</v>
      </c>
      <c r="H94" s="9"/>
    </row>
    <row r="95" spans="1:8" x14ac:dyDescent="0.2">
      <c r="A95" s="26" t="s">
        <v>173</v>
      </c>
      <c r="B95" s="15" t="s">
        <v>174</v>
      </c>
      <c r="C95" s="16">
        <v>0</v>
      </c>
      <c r="D95" s="16">
        <v>359810.42</v>
      </c>
      <c r="E95" s="16"/>
      <c r="F95" s="16">
        <f t="shared" si="7"/>
        <v>359810.42</v>
      </c>
      <c r="H95" s="9"/>
    </row>
    <row r="96" spans="1:8" ht="16.5" x14ac:dyDescent="0.3">
      <c r="A96" s="18" t="s">
        <v>175</v>
      </c>
      <c r="B96" s="19" t="s">
        <v>176</v>
      </c>
      <c r="C96" s="28">
        <f>+C97</f>
        <v>0</v>
      </c>
      <c r="D96" s="28">
        <f>+D97</f>
        <v>0</v>
      </c>
      <c r="E96" s="28">
        <f>+E97</f>
        <v>153395.68</v>
      </c>
      <c r="F96" s="20">
        <f>SUM(F97:F100)</f>
        <v>153395.68</v>
      </c>
      <c r="G96" s="20">
        <f>SUM(G97:G100)</f>
        <v>0</v>
      </c>
      <c r="H96" s="20" t="e">
        <f>SUM(H97:H100)</f>
        <v>#REF!</v>
      </c>
    </row>
    <row r="97" spans="1:8" x14ac:dyDescent="0.2">
      <c r="A97" s="26" t="s">
        <v>177</v>
      </c>
      <c r="B97" s="15" t="s">
        <v>178</v>
      </c>
      <c r="C97" s="16">
        <v>0</v>
      </c>
      <c r="D97" s="16">
        <v>0</v>
      </c>
      <c r="E97" s="16">
        <v>153395.68</v>
      </c>
      <c r="F97" s="16">
        <f>SUM(C97:E97)</f>
        <v>153395.68</v>
      </c>
      <c r="H97" s="9" t="e">
        <f>+C97+D97+#REF!</f>
        <v>#REF!</v>
      </c>
    </row>
    <row r="98" spans="1:8" x14ac:dyDescent="0.2">
      <c r="A98" s="26" t="s">
        <v>179</v>
      </c>
      <c r="B98" s="15" t="s">
        <v>180</v>
      </c>
      <c r="C98" s="16"/>
      <c r="D98" s="16"/>
      <c r="E98" s="16"/>
      <c r="F98" s="16">
        <v>0</v>
      </c>
      <c r="H98" s="9" t="e">
        <f>+C98+D98+#REF!</f>
        <v>#REF!</v>
      </c>
    </row>
    <row r="99" spans="1:8" x14ac:dyDescent="0.2">
      <c r="A99" s="26" t="s">
        <v>181</v>
      </c>
      <c r="B99" s="15" t="s">
        <v>182</v>
      </c>
      <c r="C99" s="16"/>
      <c r="D99" s="16"/>
      <c r="E99" s="16"/>
      <c r="F99" s="16">
        <v>0</v>
      </c>
      <c r="H99" s="9" t="e">
        <f>+C99+D99+#REF!</f>
        <v>#REF!</v>
      </c>
    </row>
    <row r="100" spans="1:8" ht="13.5" thickBot="1" x14ac:dyDescent="0.25">
      <c r="A100" s="29" t="s">
        <v>183</v>
      </c>
      <c r="B100" s="30" t="s">
        <v>184</v>
      </c>
      <c r="C100" s="31"/>
      <c r="D100" s="31"/>
      <c r="E100" s="31"/>
      <c r="F100" s="16">
        <f>SUM(C100:D100)</f>
        <v>0</v>
      </c>
      <c r="H100" s="9"/>
    </row>
    <row r="101" spans="1:8" ht="16.5" thickBot="1" x14ac:dyDescent="0.3">
      <c r="A101" s="6">
        <v>2.2999999999999998</v>
      </c>
      <c r="B101" s="7" t="s">
        <v>185</v>
      </c>
      <c r="C101" s="8">
        <f>C102+C108+C114+C121+C124+C131+C146+C155</f>
        <v>3002500</v>
      </c>
      <c r="D101" s="8">
        <f>D102+D108+D114+D121+D124+D131+D146+D155</f>
        <v>1532703.15</v>
      </c>
      <c r="E101" s="8">
        <f>E102+E108+E114+E121+E124+E131+E146+E155</f>
        <v>7047822.0899999999</v>
      </c>
      <c r="F101" s="8">
        <f>+F102+F108+F114+F121+F124+F131+F146+F155</f>
        <v>11583025.24</v>
      </c>
      <c r="H101" s="9" t="e">
        <f>+C101+D101+#REF!</f>
        <v>#REF!</v>
      </c>
    </row>
    <row r="102" spans="1:8" ht="16.5" x14ac:dyDescent="0.3">
      <c r="A102" s="18" t="s">
        <v>186</v>
      </c>
      <c r="B102" s="19" t="s">
        <v>187</v>
      </c>
      <c r="C102" s="20">
        <f>+C103+C104+C106+C107</f>
        <v>62500</v>
      </c>
      <c r="D102" s="20">
        <f>+D103+D105+D106</f>
        <v>597371.23</v>
      </c>
      <c r="E102" s="20">
        <f>+E103+E104+E106+E107</f>
        <v>147768.44</v>
      </c>
      <c r="F102" s="20">
        <f>SUM(F103:F106)</f>
        <v>807639.66999999993</v>
      </c>
      <c r="H102" s="9" t="e">
        <f>+C102+D102+#REF!</f>
        <v>#REF!</v>
      </c>
    </row>
    <row r="103" spans="1:8" x14ac:dyDescent="0.2">
      <c r="A103" s="26" t="s">
        <v>188</v>
      </c>
      <c r="B103" s="15" t="s">
        <v>189</v>
      </c>
      <c r="C103" s="16">
        <v>62500</v>
      </c>
      <c r="D103" s="16">
        <v>540901.23</v>
      </c>
      <c r="E103" s="16">
        <v>147768.44</v>
      </c>
      <c r="F103" s="16">
        <f>SUM(C103:E103)</f>
        <v>751169.66999999993</v>
      </c>
      <c r="H103" s="9" t="e">
        <f>+C103+D103+#REF!</f>
        <v>#REF!</v>
      </c>
    </row>
    <row r="104" spans="1:8" x14ac:dyDescent="0.2">
      <c r="A104" s="26" t="s">
        <v>190</v>
      </c>
      <c r="B104" s="15" t="s">
        <v>191</v>
      </c>
      <c r="C104" s="16">
        <v>0</v>
      </c>
      <c r="D104" s="16">
        <v>0</v>
      </c>
      <c r="E104" s="16"/>
      <c r="F104" s="16">
        <f t="shared" ref="F104:F107" si="8">SUM(C104:E104)</f>
        <v>0</v>
      </c>
      <c r="H104" s="9" t="e">
        <f>+C104+D104+#REF!</f>
        <v>#REF!</v>
      </c>
    </row>
    <row r="105" spans="1:8" x14ac:dyDescent="0.2">
      <c r="A105" s="26" t="s">
        <v>395</v>
      </c>
      <c r="B105" s="15" t="s">
        <v>396</v>
      </c>
      <c r="C105" s="16"/>
      <c r="D105" s="16">
        <v>50950</v>
      </c>
      <c r="E105" s="16"/>
      <c r="F105" s="16">
        <f>SUM(C105:E105)</f>
        <v>50950</v>
      </c>
      <c r="H105" s="9"/>
    </row>
    <row r="106" spans="1:8" x14ac:dyDescent="0.2">
      <c r="A106" s="26" t="s">
        <v>192</v>
      </c>
      <c r="B106" s="15" t="s">
        <v>193</v>
      </c>
      <c r="C106" s="16">
        <v>0</v>
      </c>
      <c r="D106" s="16">
        <v>5520</v>
      </c>
      <c r="E106" s="16"/>
      <c r="F106" s="16">
        <f>SUM(C106:E106)</f>
        <v>5520</v>
      </c>
      <c r="H106" s="9" t="e">
        <f>+C106+D106+#REF!</f>
        <v>#REF!</v>
      </c>
    </row>
    <row r="107" spans="1:8" x14ac:dyDescent="0.2">
      <c r="A107" s="26" t="s">
        <v>194</v>
      </c>
      <c r="B107" s="15" t="s">
        <v>195</v>
      </c>
      <c r="C107" s="16">
        <v>0</v>
      </c>
      <c r="D107" s="16">
        <v>0</v>
      </c>
      <c r="E107" s="16"/>
      <c r="F107" s="16">
        <f t="shared" si="8"/>
        <v>0</v>
      </c>
      <c r="H107" s="9" t="e">
        <f>+C107+D107+#REF!</f>
        <v>#REF!</v>
      </c>
    </row>
    <row r="108" spans="1:8" ht="16.5" x14ac:dyDescent="0.3">
      <c r="A108" s="18" t="s">
        <v>196</v>
      </c>
      <c r="B108" s="19" t="s">
        <v>197</v>
      </c>
      <c r="C108" s="20">
        <f>SUM(C109:C113)</f>
        <v>0</v>
      </c>
      <c r="D108" s="20">
        <f>SUM(D109:D113)</f>
        <v>350</v>
      </c>
      <c r="E108" s="20">
        <f>SUM(E109:E113)</f>
        <v>3027472.9</v>
      </c>
      <c r="F108" s="20">
        <f>SUM(F109:F112)</f>
        <v>3027822.9</v>
      </c>
      <c r="H108" s="9" t="e">
        <f>+C108+D108+#REF!</f>
        <v>#REF!</v>
      </c>
    </row>
    <row r="109" spans="1:8" x14ac:dyDescent="0.2">
      <c r="A109" s="26" t="s">
        <v>198</v>
      </c>
      <c r="B109" s="15" t="s">
        <v>199</v>
      </c>
      <c r="C109" s="16">
        <v>0</v>
      </c>
      <c r="D109" s="16">
        <v>0</v>
      </c>
      <c r="E109" s="16"/>
      <c r="F109" s="16">
        <f>SUM(C109:E109)</f>
        <v>0</v>
      </c>
      <c r="H109" s="9" t="e">
        <f>+C109+D109+#REF!</f>
        <v>#REF!</v>
      </c>
    </row>
    <row r="110" spans="1:8" x14ac:dyDescent="0.2">
      <c r="A110" s="26" t="s">
        <v>200</v>
      </c>
      <c r="B110" s="15" t="s">
        <v>201</v>
      </c>
      <c r="C110" s="16">
        <v>0</v>
      </c>
      <c r="D110" s="16">
        <v>350</v>
      </c>
      <c r="E110" s="16"/>
      <c r="F110" s="16">
        <f t="shared" ref="F110:F113" si="9">SUM(C110:E110)</f>
        <v>350</v>
      </c>
      <c r="H110" s="9" t="e">
        <f>+C110+D110+#REF!</f>
        <v>#REF!</v>
      </c>
    </row>
    <row r="111" spans="1:8" x14ac:dyDescent="0.2">
      <c r="A111" s="26" t="s">
        <v>202</v>
      </c>
      <c r="B111" s="15" t="s">
        <v>203</v>
      </c>
      <c r="C111" s="16">
        <v>0</v>
      </c>
      <c r="D111" s="16">
        <v>0</v>
      </c>
      <c r="E111" s="16">
        <v>3027472.9</v>
      </c>
      <c r="F111" s="16">
        <f>SUM(C111:E111)</f>
        <v>3027472.9</v>
      </c>
      <c r="H111" s="9" t="e">
        <f>+C111+D111+#REF!</f>
        <v>#REF!</v>
      </c>
    </row>
    <row r="112" spans="1:8" x14ac:dyDescent="0.2">
      <c r="A112" s="26" t="s">
        <v>204</v>
      </c>
      <c r="B112" s="15" t="s">
        <v>205</v>
      </c>
      <c r="C112" s="16">
        <v>0</v>
      </c>
      <c r="D112" s="16">
        <v>0</v>
      </c>
      <c r="E112" s="16"/>
      <c r="F112" s="16">
        <f t="shared" si="9"/>
        <v>0</v>
      </c>
      <c r="H112" s="9" t="e">
        <f>+C112+D112+#REF!</f>
        <v>#REF!</v>
      </c>
    </row>
    <row r="113" spans="1:8" x14ac:dyDescent="0.2">
      <c r="A113" s="24"/>
      <c r="B113" s="15"/>
      <c r="C113" s="16"/>
      <c r="D113" s="16"/>
      <c r="E113" s="16"/>
      <c r="F113" s="16">
        <f t="shared" si="9"/>
        <v>0</v>
      </c>
      <c r="H113" s="9" t="e">
        <f>+C113+D113+#REF!</f>
        <v>#REF!</v>
      </c>
    </row>
    <row r="114" spans="1:8" ht="16.5" x14ac:dyDescent="0.3">
      <c r="A114" s="18" t="s">
        <v>206</v>
      </c>
      <c r="B114" s="19" t="s">
        <v>207</v>
      </c>
      <c r="C114" s="20">
        <f>SUM(C115:C120)</f>
        <v>0</v>
      </c>
      <c r="D114" s="20">
        <f>SUM(D115:D120)</f>
        <v>7122.3099999999995</v>
      </c>
      <c r="E114" s="20">
        <f>SUM(E115:E120)</f>
        <v>2732</v>
      </c>
      <c r="F114" s="20">
        <f>SUM(F115:F118)</f>
        <v>9854.31</v>
      </c>
      <c r="H114" s="9" t="e">
        <f>+C114+D114+#REF!</f>
        <v>#REF!</v>
      </c>
    </row>
    <row r="115" spans="1:8" x14ac:dyDescent="0.2">
      <c r="A115" s="26" t="s">
        <v>208</v>
      </c>
      <c r="B115" s="15" t="s">
        <v>209</v>
      </c>
      <c r="C115" s="16">
        <v>0</v>
      </c>
      <c r="D115" s="16">
        <v>210</v>
      </c>
      <c r="E115" s="16"/>
      <c r="F115" s="16">
        <f>SUM(C115:E115)</f>
        <v>210</v>
      </c>
      <c r="H115" s="9" t="e">
        <f>+C115+D115+#REF!</f>
        <v>#REF!</v>
      </c>
    </row>
    <row r="116" spans="1:8" x14ac:dyDescent="0.2">
      <c r="A116" s="26" t="s">
        <v>210</v>
      </c>
      <c r="B116" s="15" t="s">
        <v>211</v>
      </c>
      <c r="C116" s="16">
        <v>0</v>
      </c>
      <c r="D116" s="16">
        <f>244.98+6617.33</f>
        <v>6862.3099999999995</v>
      </c>
      <c r="E116" s="16">
        <v>2732</v>
      </c>
      <c r="F116" s="16">
        <f>SUM(C116:E116)</f>
        <v>9594.31</v>
      </c>
      <c r="H116" s="9" t="e">
        <f>+C116+D116+#REF!</f>
        <v>#REF!</v>
      </c>
    </row>
    <row r="117" spans="1:8" x14ac:dyDescent="0.2">
      <c r="A117" s="26" t="s">
        <v>212</v>
      </c>
      <c r="B117" s="15" t="s">
        <v>213</v>
      </c>
      <c r="C117" s="16">
        <v>0</v>
      </c>
      <c r="D117" s="16">
        <v>0</v>
      </c>
      <c r="E117" s="16"/>
      <c r="F117" s="16">
        <f t="shared" ref="F117:F120" si="10">SUM(C117:E117)</f>
        <v>0</v>
      </c>
      <c r="H117" s="9" t="e">
        <f>+C117+D117+#REF!</f>
        <v>#REF!</v>
      </c>
    </row>
    <row r="118" spans="1:8" x14ac:dyDescent="0.2">
      <c r="A118" s="26" t="s">
        <v>214</v>
      </c>
      <c r="B118" s="15" t="s">
        <v>215</v>
      </c>
      <c r="C118" s="16">
        <v>0</v>
      </c>
      <c r="D118" s="16">
        <v>50</v>
      </c>
      <c r="E118" s="16"/>
      <c r="F118" s="16">
        <f>SUM(C118:E118)</f>
        <v>50</v>
      </c>
      <c r="H118" s="9" t="e">
        <f>+C118+D118+#REF!</f>
        <v>#REF!</v>
      </c>
    </row>
    <row r="119" spans="1:8" x14ac:dyDescent="0.2">
      <c r="A119" s="26" t="s">
        <v>216</v>
      </c>
      <c r="B119" s="15" t="s">
        <v>217</v>
      </c>
      <c r="C119" s="16">
        <v>0</v>
      </c>
      <c r="D119" s="16">
        <v>0</v>
      </c>
      <c r="E119" s="16"/>
      <c r="F119" s="16">
        <f t="shared" si="10"/>
        <v>0</v>
      </c>
      <c r="H119" s="9" t="e">
        <f>+C119+D119+#REF!</f>
        <v>#REF!</v>
      </c>
    </row>
    <row r="120" spans="1:8" x14ac:dyDescent="0.2">
      <c r="A120" s="24"/>
      <c r="B120" s="15"/>
      <c r="C120" s="16"/>
      <c r="D120" s="16"/>
      <c r="E120" s="16"/>
      <c r="F120" s="16">
        <f t="shared" si="10"/>
        <v>0</v>
      </c>
      <c r="H120" s="9" t="e">
        <f>+C120+D120+#REF!</f>
        <v>#REF!</v>
      </c>
    </row>
    <row r="121" spans="1:8" ht="16.5" x14ac:dyDescent="0.3">
      <c r="A121" s="18" t="s">
        <v>218</v>
      </c>
      <c r="B121" s="19" t="s">
        <v>219</v>
      </c>
      <c r="C121" s="20">
        <f>SUM(C122:C123)</f>
        <v>0</v>
      </c>
      <c r="D121" s="20">
        <f>SUM(D122:D123)</f>
        <v>6710.76</v>
      </c>
      <c r="E121" s="20">
        <f>SUM(E122:E123)</f>
        <v>4004.54</v>
      </c>
      <c r="F121" s="20">
        <f>SUM(F122)</f>
        <v>10715.3</v>
      </c>
      <c r="H121" s="9" t="e">
        <f>+C121+D121+#REF!</f>
        <v>#REF!</v>
      </c>
    </row>
    <row r="122" spans="1:8" x14ac:dyDescent="0.2">
      <c r="A122" s="26" t="s">
        <v>220</v>
      </c>
      <c r="B122" s="15" t="s">
        <v>221</v>
      </c>
      <c r="C122" s="16">
        <v>0</v>
      </c>
      <c r="D122" s="16">
        <v>6710.76</v>
      </c>
      <c r="E122" s="16">
        <v>4004.54</v>
      </c>
      <c r="F122" s="16">
        <f>SUM(C122:E122)</f>
        <v>10715.3</v>
      </c>
      <c r="H122" s="9" t="e">
        <f>+C122+D122+#REF!</f>
        <v>#REF!</v>
      </c>
    </row>
    <row r="123" spans="1:8" x14ac:dyDescent="0.2">
      <c r="A123" s="26"/>
      <c r="B123" s="15"/>
      <c r="C123" s="16"/>
      <c r="D123" s="16"/>
      <c r="E123" s="16"/>
      <c r="F123" s="16">
        <v>0</v>
      </c>
      <c r="H123" s="9" t="e">
        <f>+C123+D123+#REF!</f>
        <v>#REF!</v>
      </c>
    </row>
    <row r="124" spans="1:8" ht="16.5" x14ac:dyDescent="0.3">
      <c r="A124" s="18" t="s">
        <v>222</v>
      </c>
      <c r="B124" s="19" t="s">
        <v>223</v>
      </c>
      <c r="C124" s="20">
        <f>SUM(C125:C129)</f>
        <v>0</v>
      </c>
      <c r="D124" s="20">
        <f>SUM(D125:D129)</f>
        <v>11379.19</v>
      </c>
      <c r="E124" s="20">
        <f>SUM(E125:E129)</f>
        <v>53716.01</v>
      </c>
      <c r="F124" s="20">
        <f>SUM(F125:F129)</f>
        <v>65095.200000000004</v>
      </c>
      <c r="H124" s="9" t="e">
        <f>+C124+D124+#REF!</f>
        <v>#REF!</v>
      </c>
    </row>
    <row r="125" spans="1:8" x14ac:dyDescent="0.2">
      <c r="A125" s="26" t="s">
        <v>224</v>
      </c>
      <c r="B125" s="15" t="s">
        <v>225</v>
      </c>
      <c r="C125" s="16">
        <v>0</v>
      </c>
      <c r="D125" s="16">
        <v>0</v>
      </c>
      <c r="E125" s="16"/>
      <c r="F125" s="16">
        <f>SUM(C125:E125)</f>
        <v>0</v>
      </c>
      <c r="H125" s="9" t="e">
        <f>+C125+D125+#REF!</f>
        <v>#REF!</v>
      </c>
    </row>
    <row r="126" spans="1:8" x14ac:dyDescent="0.2">
      <c r="A126" s="26" t="s">
        <v>226</v>
      </c>
      <c r="B126" s="15" t="s">
        <v>227</v>
      </c>
      <c r="C126" s="16">
        <v>0</v>
      </c>
      <c r="D126" s="16">
        <v>812</v>
      </c>
      <c r="E126" s="16"/>
      <c r="F126" s="16">
        <f t="shared" ref="F126:F129" si="11">SUM(C126:E126)</f>
        <v>812</v>
      </c>
      <c r="H126" s="9" t="e">
        <f>+C126+D126+#REF!</f>
        <v>#REF!</v>
      </c>
    </row>
    <row r="127" spans="1:8" x14ac:dyDescent="0.2">
      <c r="A127" s="26" t="s">
        <v>228</v>
      </c>
      <c r="B127" s="15" t="s">
        <v>229</v>
      </c>
      <c r="C127" s="16">
        <v>0</v>
      </c>
      <c r="D127" s="16">
        <v>0</v>
      </c>
      <c r="E127" s="16">
        <v>53716.01</v>
      </c>
      <c r="F127" s="16">
        <f>SUM(C127:E127)</f>
        <v>53716.01</v>
      </c>
      <c r="H127" s="9" t="e">
        <f>+C127+D127+#REF!</f>
        <v>#REF!</v>
      </c>
    </row>
    <row r="128" spans="1:8" x14ac:dyDescent="0.2">
      <c r="A128" s="26" t="s">
        <v>230</v>
      </c>
      <c r="B128" s="15" t="s">
        <v>231</v>
      </c>
      <c r="C128" s="16">
        <v>0</v>
      </c>
      <c r="D128" s="16">
        <v>0</v>
      </c>
      <c r="E128" s="16"/>
      <c r="F128" s="16">
        <f t="shared" si="11"/>
        <v>0</v>
      </c>
      <c r="H128" s="9" t="e">
        <f>+C128+D128+#REF!</f>
        <v>#REF!</v>
      </c>
    </row>
    <row r="129" spans="1:8" x14ac:dyDescent="0.2">
      <c r="A129" s="26" t="s">
        <v>232</v>
      </c>
      <c r="B129" s="15" t="s">
        <v>233</v>
      </c>
      <c r="C129" s="16">
        <v>0</v>
      </c>
      <c r="D129" s="16">
        <v>10567.19</v>
      </c>
      <c r="E129" s="16"/>
      <c r="F129" s="16">
        <f t="shared" si="11"/>
        <v>10567.19</v>
      </c>
      <c r="H129" s="9" t="e">
        <f>+C129+D129+#REF!</f>
        <v>#REF!</v>
      </c>
    </row>
    <row r="130" spans="1:8" x14ac:dyDescent="0.2">
      <c r="A130" s="24"/>
      <c r="B130" s="15"/>
      <c r="C130" s="16"/>
      <c r="D130" s="16"/>
      <c r="E130" s="16"/>
      <c r="F130" s="16">
        <v>0</v>
      </c>
      <c r="H130" s="9" t="e">
        <f>+C130+D130+#REF!</f>
        <v>#REF!</v>
      </c>
    </row>
    <row r="131" spans="1:8" ht="16.5" x14ac:dyDescent="0.3">
      <c r="A131" s="18" t="s">
        <v>234</v>
      </c>
      <c r="B131" s="19" t="s">
        <v>235</v>
      </c>
      <c r="C131" s="20">
        <f>SUM(C132:C144)</f>
        <v>0</v>
      </c>
      <c r="D131" s="20">
        <f>SUM(D132:D144)</f>
        <v>16710.190000000002</v>
      </c>
      <c r="E131" s="20">
        <f>SUM(E132:E144)</f>
        <v>33919.980000000003</v>
      </c>
      <c r="F131" s="20">
        <f>SUM(F132:F143)</f>
        <v>50630.170000000006</v>
      </c>
      <c r="H131" s="9" t="e">
        <f>+C131+D131+#REF!</f>
        <v>#REF!</v>
      </c>
    </row>
    <row r="132" spans="1:8" x14ac:dyDescent="0.2">
      <c r="A132" s="26" t="s">
        <v>236</v>
      </c>
      <c r="B132" s="15" t="s">
        <v>237</v>
      </c>
      <c r="C132" s="16">
        <v>0</v>
      </c>
      <c r="D132" s="16">
        <v>234.01</v>
      </c>
      <c r="E132" s="16"/>
      <c r="F132" s="16">
        <f>SUM(C132:E132)</f>
        <v>234.01</v>
      </c>
      <c r="H132" s="9" t="e">
        <f>+C132+D132+#REF!</f>
        <v>#REF!</v>
      </c>
    </row>
    <row r="133" spans="1:8" x14ac:dyDescent="0.2">
      <c r="A133" s="26" t="s">
        <v>238</v>
      </c>
      <c r="B133" s="15" t="s">
        <v>239</v>
      </c>
      <c r="C133" s="16">
        <v>0</v>
      </c>
      <c r="D133" s="16">
        <v>0</v>
      </c>
      <c r="E133" s="16"/>
      <c r="F133" s="16">
        <f t="shared" ref="F133:F145" si="12">SUM(C133:E133)</f>
        <v>0</v>
      </c>
      <c r="H133" s="9" t="e">
        <f>+C133+D133+#REF!</f>
        <v>#REF!</v>
      </c>
    </row>
    <row r="134" spans="1:8" x14ac:dyDescent="0.2">
      <c r="A134" s="26" t="s">
        <v>240</v>
      </c>
      <c r="B134" s="15" t="s">
        <v>241</v>
      </c>
      <c r="C134" s="16">
        <v>0</v>
      </c>
      <c r="D134" s="16">
        <v>0</v>
      </c>
      <c r="E134" s="16"/>
      <c r="F134" s="16">
        <f t="shared" si="12"/>
        <v>0</v>
      </c>
      <c r="H134" s="9" t="e">
        <f>+C134+D134+#REF!</f>
        <v>#REF!</v>
      </c>
    </row>
    <row r="135" spans="1:8" x14ac:dyDescent="0.2">
      <c r="A135" s="26" t="s">
        <v>242</v>
      </c>
      <c r="B135" s="15" t="s">
        <v>243</v>
      </c>
      <c r="C135" s="16">
        <v>0</v>
      </c>
      <c r="D135" s="16">
        <v>1654</v>
      </c>
      <c r="E135" s="16"/>
      <c r="F135" s="16">
        <f t="shared" si="12"/>
        <v>1654</v>
      </c>
      <c r="H135" s="9" t="e">
        <f>+C135+D135+#REF!</f>
        <v>#REF!</v>
      </c>
    </row>
    <row r="136" spans="1:8" x14ac:dyDescent="0.2">
      <c r="A136" s="26" t="s">
        <v>244</v>
      </c>
      <c r="B136" s="15" t="s">
        <v>245</v>
      </c>
      <c r="C136" s="16">
        <v>0</v>
      </c>
      <c r="D136" s="16">
        <v>450</v>
      </c>
      <c r="E136" s="16"/>
      <c r="F136" s="16">
        <f t="shared" si="12"/>
        <v>450</v>
      </c>
      <c r="H136" s="9" t="e">
        <f>+C136+D136+#REF!</f>
        <v>#REF!</v>
      </c>
    </row>
    <row r="137" spans="1:8" x14ac:dyDescent="0.2">
      <c r="A137" s="26" t="s">
        <v>246</v>
      </c>
      <c r="B137" s="15" t="s">
        <v>247</v>
      </c>
      <c r="C137" s="16">
        <v>0</v>
      </c>
      <c r="D137" s="16">
        <v>0</v>
      </c>
      <c r="E137" s="16"/>
      <c r="F137" s="16">
        <f t="shared" si="12"/>
        <v>0</v>
      </c>
      <c r="H137" s="9" t="e">
        <f>+C137+D137+#REF!</f>
        <v>#REF!</v>
      </c>
    </row>
    <row r="138" spans="1:8" x14ac:dyDescent="0.2">
      <c r="A138" s="26" t="s">
        <v>248</v>
      </c>
      <c r="B138" s="15" t="s">
        <v>249</v>
      </c>
      <c r="C138" s="16">
        <v>0</v>
      </c>
      <c r="D138" s="16">
        <v>0</v>
      </c>
      <c r="E138" s="16"/>
      <c r="F138" s="16">
        <f t="shared" si="12"/>
        <v>0</v>
      </c>
      <c r="H138" s="9" t="e">
        <f>+C138+D138+#REF!</f>
        <v>#REF!</v>
      </c>
    </row>
    <row r="139" spans="1:8" x14ac:dyDescent="0.2">
      <c r="A139" s="26" t="s">
        <v>250</v>
      </c>
      <c r="B139" s="15" t="s">
        <v>251</v>
      </c>
      <c r="C139" s="16">
        <v>0</v>
      </c>
      <c r="D139" s="16">
        <v>0</v>
      </c>
      <c r="E139" s="16"/>
      <c r="F139" s="16">
        <f t="shared" si="12"/>
        <v>0</v>
      </c>
      <c r="H139" s="9"/>
    </row>
    <row r="140" spans="1:8" x14ac:dyDescent="0.2">
      <c r="A140" s="26" t="s">
        <v>252</v>
      </c>
      <c r="B140" s="15" t="s">
        <v>253</v>
      </c>
      <c r="C140" s="16">
        <v>0</v>
      </c>
      <c r="D140" s="16">
        <v>60</v>
      </c>
      <c r="E140" s="16">
        <v>33919.980000000003</v>
      </c>
      <c r="F140" s="16">
        <f>SUM(C140:E140)</f>
        <v>33979.980000000003</v>
      </c>
      <c r="H140" s="9"/>
    </row>
    <row r="141" spans="1:8" x14ac:dyDescent="0.2">
      <c r="A141" s="26" t="s">
        <v>254</v>
      </c>
      <c r="B141" s="15" t="s">
        <v>255</v>
      </c>
      <c r="C141" s="16">
        <v>0</v>
      </c>
      <c r="D141" s="16">
        <v>13912.18</v>
      </c>
      <c r="E141" s="16"/>
      <c r="F141" s="16">
        <f t="shared" si="12"/>
        <v>13912.18</v>
      </c>
      <c r="H141" s="9" t="e">
        <f>+C141+D141+#REF!</f>
        <v>#REF!</v>
      </c>
    </row>
    <row r="142" spans="1:8" x14ac:dyDescent="0.2">
      <c r="A142" s="26" t="s">
        <v>256</v>
      </c>
      <c r="B142" s="15" t="s">
        <v>257</v>
      </c>
      <c r="C142" s="16">
        <v>0</v>
      </c>
      <c r="D142" s="16">
        <v>0</v>
      </c>
      <c r="E142" s="16"/>
      <c r="F142" s="16">
        <f t="shared" si="12"/>
        <v>0</v>
      </c>
      <c r="H142" s="9" t="e">
        <f>+C142+D142+#REF!</f>
        <v>#REF!</v>
      </c>
    </row>
    <row r="143" spans="1:8" x14ac:dyDescent="0.2">
      <c r="A143" s="26" t="s">
        <v>258</v>
      </c>
      <c r="B143" s="15" t="s">
        <v>259</v>
      </c>
      <c r="C143" s="16">
        <v>0</v>
      </c>
      <c r="D143" s="16">
        <v>400</v>
      </c>
      <c r="E143" s="16"/>
      <c r="F143" s="16">
        <f t="shared" si="12"/>
        <v>400</v>
      </c>
      <c r="H143" s="9" t="e">
        <f>+C143+D143+#REF!</f>
        <v>#REF!</v>
      </c>
    </row>
    <row r="144" spans="1:8" x14ac:dyDescent="0.2">
      <c r="A144" s="26" t="s">
        <v>260</v>
      </c>
      <c r="B144" s="15" t="s">
        <v>261</v>
      </c>
      <c r="C144" s="16">
        <v>0</v>
      </c>
      <c r="D144" s="16">
        <v>0</v>
      </c>
      <c r="E144" s="16"/>
      <c r="F144" s="16">
        <f t="shared" si="12"/>
        <v>0</v>
      </c>
      <c r="H144" s="9" t="e">
        <f>+C144+D144+#REF!</f>
        <v>#REF!</v>
      </c>
    </row>
    <row r="145" spans="1:8" x14ac:dyDescent="0.2">
      <c r="A145" s="24"/>
      <c r="B145" s="15"/>
      <c r="C145" s="16"/>
      <c r="D145" s="16"/>
      <c r="E145" s="16"/>
      <c r="F145" s="16">
        <f t="shared" si="12"/>
        <v>0</v>
      </c>
      <c r="H145" s="9" t="e">
        <f>+C145+D145+#REF!</f>
        <v>#REF!</v>
      </c>
    </row>
    <row r="146" spans="1:8" ht="16.5" x14ac:dyDescent="0.3">
      <c r="A146" s="18" t="s">
        <v>262</v>
      </c>
      <c r="B146" s="19" t="s">
        <v>263</v>
      </c>
      <c r="C146" s="20">
        <f>SUM(C147:C154)</f>
        <v>2940000</v>
      </c>
      <c r="D146" s="20">
        <f>SUM(D147:D154)</f>
        <v>794912.26</v>
      </c>
      <c r="E146" s="20">
        <f>SUM(E147:E154)</f>
        <v>172767.87</v>
      </c>
      <c r="F146" s="20">
        <f>SUM(F147:F154)</f>
        <v>3907680.13</v>
      </c>
      <c r="H146" s="9" t="e">
        <f>+C146+D146+#REF!</f>
        <v>#REF!</v>
      </c>
    </row>
    <row r="147" spans="1:8" x14ac:dyDescent="0.2">
      <c r="A147" s="26" t="s">
        <v>264</v>
      </c>
      <c r="B147" s="15" t="s">
        <v>265</v>
      </c>
      <c r="C147" s="16">
        <v>2940000</v>
      </c>
      <c r="D147" s="16">
        <v>486266.04</v>
      </c>
      <c r="E147" s="16"/>
      <c r="F147" s="16">
        <f>SUM(C147:E147)</f>
        <v>3426266.04</v>
      </c>
      <c r="H147" s="9" t="e">
        <f>+C147+D147+#REF!</f>
        <v>#REF!</v>
      </c>
    </row>
    <row r="148" spans="1:8" x14ac:dyDescent="0.2">
      <c r="A148" s="26" t="s">
        <v>266</v>
      </c>
      <c r="B148" s="15" t="s">
        <v>267</v>
      </c>
      <c r="C148" s="16">
        <v>0</v>
      </c>
      <c r="D148" s="16">
        <v>287781.71000000002</v>
      </c>
      <c r="E148" s="16">
        <v>172767.87</v>
      </c>
      <c r="F148" s="16">
        <f t="shared" ref="F148:F154" si="13">SUM(C148:E148)</f>
        <v>460549.58</v>
      </c>
      <c r="H148" s="9" t="e">
        <f>+C148+D148+#REF!</f>
        <v>#REF!</v>
      </c>
    </row>
    <row r="149" spans="1:8" x14ac:dyDescent="0.2">
      <c r="A149" s="26" t="s">
        <v>268</v>
      </c>
      <c r="B149" s="15" t="s">
        <v>269</v>
      </c>
      <c r="C149" s="16">
        <v>0</v>
      </c>
      <c r="D149" s="16">
        <v>5200</v>
      </c>
      <c r="E149" s="16"/>
      <c r="F149" s="16">
        <f t="shared" si="13"/>
        <v>5200</v>
      </c>
      <c r="H149" s="9"/>
    </row>
    <row r="150" spans="1:8" x14ac:dyDescent="0.2">
      <c r="A150" s="26" t="s">
        <v>270</v>
      </c>
      <c r="B150" s="15" t="s">
        <v>271</v>
      </c>
      <c r="C150" s="16">
        <v>0</v>
      </c>
      <c r="D150" s="16">
        <v>610</v>
      </c>
      <c r="E150" s="16"/>
      <c r="F150" s="16">
        <f t="shared" si="13"/>
        <v>610</v>
      </c>
      <c r="H150" s="9" t="e">
        <f>+C150+D150+#REF!</f>
        <v>#REF!</v>
      </c>
    </row>
    <row r="151" spans="1:8" x14ac:dyDescent="0.2">
      <c r="A151" s="26" t="s">
        <v>272</v>
      </c>
      <c r="B151" s="15" t="s">
        <v>273</v>
      </c>
      <c r="C151" s="16">
        <v>0</v>
      </c>
      <c r="D151" s="16">
        <v>13256.11</v>
      </c>
      <c r="E151" s="16"/>
      <c r="F151" s="16">
        <f t="shared" si="13"/>
        <v>13256.11</v>
      </c>
      <c r="H151" s="9" t="e">
        <f>+C151+D151+#REF!</f>
        <v>#REF!</v>
      </c>
    </row>
    <row r="152" spans="1:8" x14ac:dyDescent="0.2">
      <c r="A152" s="26" t="s">
        <v>274</v>
      </c>
      <c r="B152" s="15" t="s">
        <v>275</v>
      </c>
      <c r="C152" s="16">
        <v>0</v>
      </c>
      <c r="D152" s="16">
        <v>170</v>
      </c>
      <c r="E152" s="16"/>
      <c r="F152" s="16">
        <f t="shared" si="13"/>
        <v>170</v>
      </c>
      <c r="H152" s="9" t="e">
        <f>+C152+D152+#REF!</f>
        <v>#REF!</v>
      </c>
    </row>
    <row r="153" spans="1:8" x14ac:dyDescent="0.2">
      <c r="A153" s="26" t="s">
        <v>276</v>
      </c>
      <c r="B153" s="15" t="s">
        <v>277</v>
      </c>
      <c r="C153" s="16">
        <v>0</v>
      </c>
      <c r="D153" s="16">
        <v>1628.4</v>
      </c>
      <c r="E153" s="16"/>
      <c r="F153" s="16">
        <f>SUM(C153:E153)</f>
        <v>1628.4</v>
      </c>
      <c r="H153" s="9" t="e">
        <f>+C153+D153+#REF!</f>
        <v>#REF!</v>
      </c>
    </row>
    <row r="154" spans="1:8" x14ac:dyDescent="0.2">
      <c r="A154" s="26" t="s">
        <v>278</v>
      </c>
      <c r="B154" s="15" t="s">
        <v>279</v>
      </c>
      <c r="C154" s="16">
        <v>0</v>
      </c>
      <c r="D154" s="16">
        <v>0</v>
      </c>
      <c r="E154" s="16"/>
      <c r="F154" s="16">
        <f t="shared" si="13"/>
        <v>0</v>
      </c>
      <c r="H154" s="9" t="e">
        <f>+C154+D154+#REF!</f>
        <v>#REF!</v>
      </c>
    </row>
    <row r="155" spans="1:8" ht="16.5" x14ac:dyDescent="0.3">
      <c r="A155" s="18" t="s">
        <v>280</v>
      </c>
      <c r="B155" s="19" t="s">
        <v>281</v>
      </c>
      <c r="C155" s="20">
        <f>SUM(C156:C163)</f>
        <v>0</v>
      </c>
      <c r="D155" s="20">
        <f>SUM(D156:D163)</f>
        <v>98147.209999999992</v>
      </c>
      <c r="E155" s="20">
        <f>SUM(E156:E163)</f>
        <v>3605440.35</v>
      </c>
      <c r="F155" s="20">
        <f>SUM(F156:F163)</f>
        <v>3703587.56</v>
      </c>
      <c r="H155" s="9" t="e">
        <f>+C155+D155+#REF!</f>
        <v>#REF!</v>
      </c>
    </row>
    <row r="156" spans="1:8" x14ac:dyDescent="0.2">
      <c r="A156" s="26" t="s">
        <v>282</v>
      </c>
      <c r="B156" s="15" t="s">
        <v>283</v>
      </c>
      <c r="C156" s="16">
        <v>0</v>
      </c>
      <c r="D156" s="16">
        <v>4262.6000000000004</v>
      </c>
      <c r="E156" s="16">
        <v>250000</v>
      </c>
      <c r="F156" s="16">
        <f>SUM(C156:E156)</f>
        <v>254262.6</v>
      </c>
      <c r="H156" s="9" t="e">
        <f>+C156+D156+#REF!</f>
        <v>#REF!</v>
      </c>
    </row>
    <row r="157" spans="1:8" x14ac:dyDescent="0.2">
      <c r="A157" s="26" t="s">
        <v>284</v>
      </c>
      <c r="B157" s="15" t="s">
        <v>285</v>
      </c>
      <c r="C157" s="16">
        <v>0</v>
      </c>
      <c r="D157" s="16">
        <v>29276.54</v>
      </c>
      <c r="E157" s="16">
        <v>32236.31</v>
      </c>
      <c r="F157" s="16">
        <f t="shared" ref="F157:F163" si="14">SUM(C157:E157)</f>
        <v>61512.850000000006</v>
      </c>
      <c r="H157" s="9" t="e">
        <f>+C157+D157+#REF!</f>
        <v>#REF!</v>
      </c>
    </row>
    <row r="158" spans="1:8" x14ac:dyDescent="0.2">
      <c r="A158" s="26" t="s">
        <v>286</v>
      </c>
      <c r="B158" s="15" t="s">
        <v>287</v>
      </c>
      <c r="C158" s="16">
        <v>0</v>
      </c>
      <c r="D158" s="16">
        <v>0</v>
      </c>
      <c r="E158" s="16"/>
      <c r="F158" s="16">
        <f t="shared" si="14"/>
        <v>0</v>
      </c>
      <c r="H158" s="9" t="e">
        <f>+C158+D158+#REF!</f>
        <v>#REF!</v>
      </c>
    </row>
    <row r="159" spans="1:8" x14ac:dyDescent="0.2">
      <c r="A159" s="26" t="s">
        <v>288</v>
      </c>
      <c r="B159" s="15" t="s">
        <v>289</v>
      </c>
      <c r="C159" s="16">
        <v>0</v>
      </c>
      <c r="D159" s="16">
        <v>0</v>
      </c>
      <c r="E159" s="16"/>
      <c r="F159" s="16">
        <f t="shared" si="14"/>
        <v>0</v>
      </c>
      <c r="H159" s="9" t="e">
        <f>+C159+D159+#REF!</f>
        <v>#REF!</v>
      </c>
    </row>
    <row r="160" spans="1:8" x14ac:dyDescent="0.2">
      <c r="A160" s="26" t="s">
        <v>290</v>
      </c>
      <c r="B160" s="15" t="s">
        <v>291</v>
      </c>
      <c r="C160" s="16">
        <v>0</v>
      </c>
      <c r="D160" s="16">
        <v>100</v>
      </c>
      <c r="E160" s="16"/>
      <c r="F160" s="16">
        <f t="shared" si="14"/>
        <v>100</v>
      </c>
      <c r="H160" s="9" t="e">
        <f>+C160+D160+#REF!</f>
        <v>#REF!</v>
      </c>
    </row>
    <row r="161" spans="1:8" x14ac:dyDescent="0.2">
      <c r="A161" s="26" t="s">
        <v>292</v>
      </c>
      <c r="B161" s="15" t="s">
        <v>293</v>
      </c>
      <c r="C161" s="16">
        <v>0</v>
      </c>
      <c r="D161" s="16">
        <v>19164.830000000002</v>
      </c>
      <c r="E161" s="16">
        <v>3229276.04</v>
      </c>
      <c r="F161" s="16">
        <f t="shared" si="14"/>
        <v>3248440.87</v>
      </c>
      <c r="H161" s="9" t="e">
        <f>+C161+D161+#REF!</f>
        <v>#REF!</v>
      </c>
    </row>
    <row r="162" spans="1:8" x14ac:dyDescent="0.2">
      <c r="A162" s="26" t="s">
        <v>294</v>
      </c>
      <c r="B162" s="15" t="s">
        <v>295</v>
      </c>
      <c r="C162" s="16">
        <v>0</v>
      </c>
      <c r="D162" s="16">
        <v>11984.98</v>
      </c>
      <c r="E162" s="16">
        <v>93928</v>
      </c>
      <c r="F162" s="16">
        <f t="shared" si="14"/>
        <v>105912.98</v>
      </c>
      <c r="H162" s="9" t="e">
        <f>+C162+D162+#REF!</f>
        <v>#REF!</v>
      </c>
    </row>
    <row r="163" spans="1:8" x14ac:dyDescent="0.2">
      <c r="A163" s="26" t="s">
        <v>296</v>
      </c>
      <c r="B163" s="15" t="s">
        <v>297</v>
      </c>
      <c r="C163" s="32">
        <v>0</v>
      </c>
      <c r="D163" s="32">
        <v>33358.26</v>
      </c>
      <c r="E163" s="32"/>
      <c r="F163" s="16">
        <f t="shared" si="14"/>
        <v>33358.26</v>
      </c>
      <c r="H163" s="9" t="e">
        <f>+C163+#REF!+#REF!</f>
        <v>#REF!</v>
      </c>
    </row>
    <row r="164" spans="1:8" ht="13.5" thickBot="1" x14ac:dyDescent="0.25">
      <c r="A164" s="33" t="s">
        <v>298</v>
      </c>
      <c r="B164" s="34" t="s">
        <v>299</v>
      </c>
      <c r="C164" s="32"/>
      <c r="D164" s="32"/>
      <c r="E164" s="32"/>
      <c r="F164" s="35"/>
      <c r="H164" s="9"/>
    </row>
    <row r="165" spans="1:8" ht="16.5" thickBot="1" x14ac:dyDescent="0.3">
      <c r="A165" s="6">
        <v>2.4</v>
      </c>
      <c r="B165" s="7" t="s">
        <v>300</v>
      </c>
      <c r="C165" s="8">
        <f>+C166+C173</f>
        <v>0</v>
      </c>
      <c r="D165" s="8">
        <f>+D166+D173</f>
        <v>207250</v>
      </c>
      <c r="E165" s="8">
        <f>+E166+E173</f>
        <v>6492301.2999999998</v>
      </c>
      <c r="F165" s="8">
        <f>+F166+F173</f>
        <v>6699551.2999999998</v>
      </c>
      <c r="H165" s="9" t="e">
        <f>+C165+D165+#REF!</f>
        <v>#REF!</v>
      </c>
    </row>
    <row r="166" spans="1:8" ht="16.5" x14ac:dyDescent="0.3">
      <c r="A166" s="18" t="s">
        <v>301</v>
      </c>
      <c r="B166" s="19" t="s">
        <v>302</v>
      </c>
      <c r="C166" s="20">
        <f>+C168+C169+C170+C171+C167+C172</f>
        <v>0</v>
      </c>
      <c r="D166" s="20">
        <f>+D168+D169+D170+D171+D167+D172</f>
        <v>207250</v>
      </c>
      <c r="E166" s="20">
        <f>+E168+E169+E170+E171+E167+E172</f>
        <v>0</v>
      </c>
      <c r="F166" s="20">
        <f>SUM(F167:F172)</f>
        <v>207250</v>
      </c>
      <c r="H166" s="9" t="e">
        <f>+C166+D166+#REF!</f>
        <v>#REF!</v>
      </c>
    </row>
    <row r="167" spans="1:8" s="39" customFormat="1" ht="16.5" x14ac:dyDescent="0.3">
      <c r="A167" s="36" t="s">
        <v>303</v>
      </c>
      <c r="B167" s="37" t="s">
        <v>304</v>
      </c>
      <c r="C167" s="21">
        <v>0</v>
      </c>
      <c r="D167" s="21">
        <v>0</v>
      </c>
      <c r="E167" s="21"/>
      <c r="F167" s="38">
        <f>SUM(C167:E167)</f>
        <v>0</v>
      </c>
      <c r="H167" s="40"/>
    </row>
    <row r="168" spans="1:8" x14ac:dyDescent="0.2">
      <c r="A168" s="26" t="s">
        <v>305</v>
      </c>
      <c r="B168" s="15" t="s">
        <v>306</v>
      </c>
      <c r="C168" s="16">
        <v>0</v>
      </c>
      <c r="D168" s="16">
        <v>33500</v>
      </c>
      <c r="E168" s="16"/>
      <c r="F168" s="21">
        <f t="shared" ref="F168:F172" si="15">SUM(C168:E168)</f>
        <v>33500</v>
      </c>
      <c r="H168" s="9"/>
    </row>
    <row r="169" spans="1:8" x14ac:dyDescent="0.2">
      <c r="A169" s="26" t="s">
        <v>307</v>
      </c>
      <c r="B169" s="15" t="s">
        <v>308</v>
      </c>
      <c r="C169" s="16">
        <v>0</v>
      </c>
      <c r="D169" s="16">
        <v>23750</v>
      </c>
      <c r="E169" s="16"/>
      <c r="F169" s="21">
        <f t="shared" si="15"/>
        <v>23750</v>
      </c>
      <c r="H169" s="9"/>
    </row>
    <row r="170" spans="1:8" x14ac:dyDescent="0.2">
      <c r="A170" s="26" t="s">
        <v>309</v>
      </c>
      <c r="B170" s="15" t="s">
        <v>310</v>
      </c>
      <c r="C170" s="16">
        <v>0</v>
      </c>
      <c r="D170" s="16">
        <v>0</v>
      </c>
      <c r="E170" s="16"/>
      <c r="F170" s="21">
        <f t="shared" si="15"/>
        <v>0</v>
      </c>
      <c r="H170" s="9"/>
    </row>
    <row r="171" spans="1:8" x14ac:dyDescent="0.2">
      <c r="A171" s="26" t="s">
        <v>311</v>
      </c>
      <c r="B171" s="15" t="s">
        <v>312</v>
      </c>
      <c r="C171" s="16">
        <v>0</v>
      </c>
      <c r="D171" s="16">
        <v>0</v>
      </c>
      <c r="E171" s="16"/>
      <c r="F171" s="21">
        <f t="shared" si="15"/>
        <v>0</v>
      </c>
      <c r="H171" s="9" t="e">
        <f>+C171+D171+#REF!</f>
        <v>#REF!</v>
      </c>
    </row>
    <row r="172" spans="1:8" x14ac:dyDescent="0.2">
      <c r="A172" s="26" t="s">
        <v>313</v>
      </c>
      <c r="B172" s="15" t="s">
        <v>314</v>
      </c>
      <c r="C172" s="16">
        <v>0</v>
      </c>
      <c r="D172" s="16">
        <v>150000</v>
      </c>
      <c r="E172" s="16"/>
      <c r="F172" s="21">
        <f t="shared" si="15"/>
        <v>150000</v>
      </c>
      <c r="H172" s="9"/>
    </row>
    <row r="173" spans="1:8" ht="16.5" x14ac:dyDescent="0.3">
      <c r="A173" s="18" t="s">
        <v>315</v>
      </c>
      <c r="B173" s="19" t="s">
        <v>316</v>
      </c>
      <c r="C173" s="20">
        <f>SUM(C174:C176)</f>
        <v>0</v>
      </c>
      <c r="D173" s="20">
        <f>SUM(D174:D176)</f>
        <v>0</v>
      </c>
      <c r="E173" s="20">
        <f>SUM(E174:E176)</f>
        <v>6492301.2999999998</v>
      </c>
      <c r="F173" s="20">
        <f>SUM(F174)</f>
        <v>6492301.2999999998</v>
      </c>
      <c r="H173" s="9" t="e">
        <f>+C173+D173+#REF!</f>
        <v>#REF!</v>
      </c>
    </row>
    <row r="174" spans="1:8" x14ac:dyDescent="0.2">
      <c r="A174" s="26" t="s">
        <v>317</v>
      </c>
      <c r="B174" s="15" t="s">
        <v>318</v>
      </c>
      <c r="C174" s="16">
        <v>0</v>
      </c>
      <c r="D174" s="16">
        <v>0</v>
      </c>
      <c r="E174" s="16">
        <v>6492301.2999999998</v>
      </c>
      <c r="F174" s="16">
        <f>SUM(C174:E174)</f>
        <v>6492301.2999999998</v>
      </c>
      <c r="H174" s="9" t="e">
        <f>+C174+D174+#REF!</f>
        <v>#REF!</v>
      </c>
    </row>
    <row r="175" spans="1:8" x14ac:dyDescent="0.2">
      <c r="A175" s="26" t="s">
        <v>319</v>
      </c>
      <c r="B175" s="15" t="s">
        <v>320</v>
      </c>
      <c r="C175" s="16">
        <v>0</v>
      </c>
      <c r="D175" s="16">
        <v>0</v>
      </c>
      <c r="E175" s="16"/>
      <c r="F175" s="16">
        <f t="shared" ref="F175:F176" si="16">SUM(C175:E175)</f>
        <v>0</v>
      </c>
      <c r="H175" s="9" t="e">
        <f>+C175+D175+#REF!</f>
        <v>#REF!</v>
      </c>
    </row>
    <row r="176" spans="1:8" ht="13.5" thickBot="1" x14ac:dyDescent="0.25">
      <c r="A176" s="24" t="s">
        <v>321</v>
      </c>
      <c r="B176" s="15" t="s">
        <v>322</v>
      </c>
      <c r="C176" s="16">
        <v>0</v>
      </c>
      <c r="D176" s="16">
        <v>0</v>
      </c>
      <c r="E176" s="16"/>
      <c r="F176" s="16">
        <f t="shared" si="16"/>
        <v>0</v>
      </c>
      <c r="H176" s="9" t="e">
        <f>+C176+D176+#REF!</f>
        <v>#REF!</v>
      </c>
    </row>
    <row r="177" spans="1:8" ht="16.5" thickBot="1" x14ac:dyDescent="0.3">
      <c r="A177" s="6">
        <v>2.6</v>
      </c>
      <c r="B177" s="7" t="s">
        <v>323</v>
      </c>
      <c r="C177" s="8">
        <f>+C178+C185+C190+C193+C200+C203+C217</f>
        <v>0</v>
      </c>
      <c r="D177" s="8">
        <f>+D178+D185+D190+D193+D200+D203+D217</f>
        <v>3814.7</v>
      </c>
      <c r="E177" s="8">
        <f>+E178+E185+E190+E193+E200+E203+E217</f>
        <v>4307100.75</v>
      </c>
      <c r="F177" s="8">
        <f>+F178+F185+F193+F217</f>
        <v>4310915.45</v>
      </c>
      <c r="H177" s="9" t="e">
        <f>+C177+D177+#REF!</f>
        <v>#REF!</v>
      </c>
    </row>
    <row r="178" spans="1:8" ht="16.5" x14ac:dyDescent="0.3">
      <c r="A178" s="10" t="s">
        <v>324</v>
      </c>
      <c r="B178" s="11" t="s">
        <v>325</v>
      </c>
      <c r="C178" s="13">
        <f>SUM(C179:C184)</f>
        <v>0</v>
      </c>
      <c r="D178" s="13">
        <f>SUM(D179:D184)</f>
        <v>0</v>
      </c>
      <c r="E178" s="13">
        <f>SUM(E179:E184)</f>
        <v>1887601.63</v>
      </c>
      <c r="F178" s="13">
        <f>SUM(F179:F184)</f>
        <v>1887601.63</v>
      </c>
      <c r="H178" s="9" t="e">
        <f>+C178+D178+#REF!</f>
        <v>#REF!</v>
      </c>
    </row>
    <row r="179" spans="1:8" x14ac:dyDescent="0.2">
      <c r="A179" s="26" t="s">
        <v>326</v>
      </c>
      <c r="B179" s="15" t="s">
        <v>327</v>
      </c>
      <c r="C179" s="16">
        <v>0</v>
      </c>
      <c r="D179" s="16">
        <v>0</v>
      </c>
      <c r="E179" s="16"/>
      <c r="F179" s="16">
        <f>SUM(C179:E179)</f>
        <v>0</v>
      </c>
      <c r="H179" s="9" t="e">
        <f>+C179+D179+#REF!</f>
        <v>#REF!</v>
      </c>
    </row>
    <row r="180" spans="1:8" x14ac:dyDescent="0.2">
      <c r="A180" s="26" t="s">
        <v>328</v>
      </c>
      <c r="B180" s="15" t="s">
        <v>329</v>
      </c>
      <c r="C180" s="16">
        <v>0</v>
      </c>
      <c r="D180" s="16">
        <v>0</v>
      </c>
      <c r="E180" s="16"/>
      <c r="F180" s="16">
        <f t="shared" ref="F180:F184" si="17">SUM(C180:E180)</f>
        <v>0</v>
      </c>
      <c r="H180" s="9" t="e">
        <f>+C180+D180+#REF!</f>
        <v>#REF!</v>
      </c>
    </row>
    <row r="181" spans="1:8" x14ac:dyDescent="0.2">
      <c r="A181" s="26" t="s">
        <v>330</v>
      </c>
      <c r="B181" s="15" t="s">
        <v>331</v>
      </c>
      <c r="C181" s="16">
        <v>0</v>
      </c>
      <c r="D181" s="16">
        <v>0</v>
      </c>
      <c r="E181" s="16">
        <v>1887601.63</v>
      </c>
      <c r="F181" s="16">
        <f t="shared" si="17"/>
        <v>1887601.63</v>
      </c>
      <c r="H181" s="9" t="e">
        <f>+C181+D181+#REF!</f>
        <v>#REF!</v>
      </c>
    </row>
    <row r="182" spans="1:8" x14ac:dyDescent="0.2">
      <c r="A182" s="26" t="s">
        <v>332</v>
      </c>
      <c r="B182" s="15" t="s">
        <v>333</v>
      </c>
      <c r="C182" s="16">
        <v>0</v>
      </c>
      <c r="D182" s="16">
        <v>0</v>
      </c>
      <c r="E182" s="16"/>
      <c r="F182" s="16">
        <f t="shared" si="17"/>
        <v>0</v>
      </c>
      <c r="H182" s="9" t="e">
        <f>+C182+D182+#REF!</f>
        <v>#REF!</v>
      </c>
    </row>
    <row r="183" spans="1:8" x14ac:dyDescent="0.2">
      <c r="A183" s="26" t="s">
        <v>334</v>
      </c>
      <c r="B183" s="15" t="s">
        <v>335</v>
      </c>
      <c r="C183" s="16">
        <v>0</v>
      </c>
      <c r="D183" s="16">
        <v>0</v>
      </c>
      <c r="E183" s="16"/>
      <c r="F183" s="16">
        <f t="shared" si="17"/>
        <v>0</v>
      </c>
      <c r="H183" s="9" t="e">
        <f>+C183+D183+#REF!</f>
        <v>#REF!</v>
      </c>
    </row>
    <row r="184" spans="1:8" ht="13.5" thickBot="1" x14ac:dyDescent="0.25">
      <c r="A184" s="26" t="s">
        <v>336</v>
      </c>
      <c r="B184" s="15" t="s">
        <v>337</v>
      </c>
      <c r="C184" s="16">
        <v>0</v>
      </c>
      <c r="D184" s="16">
        <v>0</v>
      </c>
      <c r="E184" s="16"/>
      <c r="F184" s="16">
        <f t="shared" si="17"/>
        <v>0</v>
      </c>
      <c r="H184" s="9" t="e">
        <f>+C184+D184+#REF!</f>
        <v>#REF!</v>
      </c>
    </row>
    <row r="185" spans="1:8" ht="16.5" x14ac:dyDescent="0.3">
      <c r="A185" s="18" t="s">
        <v>338</v>
      </c>
      <c r="B185" s="19" t="s">
        <v>339</v>
      </c>
      <c r="C185" s="20">
        <f>+C186+C187+C188+C189</f>
        <v>0</v>
      </c>
      <c r="D185" s="20">
        <f>+D186+D187+D188+D189</f>
        <v>0</v>
      </c>
      <c r="E185" s="20">
        <f>+E186+E187+E188+E189</f>
        <v>240808.98</v>
      </c>
      <c r="F185" s="13">
        <f>SUM(F186:F189)</f>
        <v>240808.98</v>
      </c>
      <c r="H185" s="9" t="e">
        <f>+C185+D185+#REF!</f>
        <v>#REF!</v>
      </c>
    </row>
    <row r="186" spans="1:8" x14ac:dyDescent="0.2">
      <c r="A186" s="26" t="s">
        <v>340</v>
      </c>
      <c r="B186" s="15" t="s">
        <v>341</v>
      </c>
      <c r="C186" s="16">
        <v>0</v>
      </c>
      <c r="D186" s="16">
        <v>0</v>
      </c>
      <c r="E186" s="16"/>
      <c r="F186" s="16">
        <f>SUM(C186:E186)</f>
        <v>0</v>
      </c>
      <c r="H186" s="9" t="e">
        <f>+C186+D186+#REF!</f>
        <v>#REF!</v>
      </c>
    </row>
    <row r="187" spans="1:8" x14ac:dyDescent="0.2">
      <c r="A187" s="26" t="s">
        <v>342</v>
      </c>
      <c r="B187" s="15" t="s">
        <v>389</v>
      </c>
      <c r="C187" s="16">
        <v>0</v>
      </c>
      <c r="D187" s="16">
        <v>0</v>
      </c>
      <c r="E187" s="16">
        <v>240808.98</v>
      </c>
      <c r="F187" s="16">
        <f t="shared" ref="F187:F189" si="18">SUM(C187:E187)</f>
        <v>240808.98</v>
      </c>
      <c r="H187" s="9" t="e">
        <f>+C187+D187+#REF!</f>
        <v>#REF!</v>
      </c>
    </row>
    <row r="188" spans="1:8" x14ac:dyDescent="0.2">
      <c r="A188" s="26" t="s">
        <v>343</v>
      </c>
      <c r="B188" s="17" t="s">
        <v>344</v>
      </c>
      <c r="C188" s="16">
        <v>0</v>
      </c>
      <c r="D188" s="16">
        <v>0</v>
      </c>
      <c r="E188" s="16"/>
      <c r="F188" s="16">
        <f t="shared" si="18"/>
        <v>0</v>
      </c>
      <c r="H188" s="9" t="e">
        <f>+C188+D188+#REF!</f>
        <v>#REF!</v>
      </c>
    </row>
    <row r="189" spans="1:8" x14ac:dyDescent="0.2">
      <c r="A189" s="26" t="s">
        <v>345</v>
      </c>
      <c r="B189" s="15" t="s">
        <v>346</v>
      </c>
      <c r="C189" s="16">
        <v>0</v>
      </c>
      <c r="D189" s="16">
        <v>0</v>
      </c>
      <c r="E189" s="16"/>
      <c r="F189" s="16">
        <f t="shared" si="18"/>
        <v>0</v>
      </c>
      <c r="H189" s="9" t="e">
        <f>+C189+D189+#REF!</f>
        <v>#REF!</v>
      </c>
    </row>
    <row r="190" spans="1:8" ht="16.5" x14ac:dyDescent="0.3">
      <c r="A190" s="18" t="s">
        <v>347</v>
      </c>
      <c r="B190" s="19" t="s">
        <v>348</v>
      </c>
      <c r="C190" s="20">
        <f>+C191+C192</f>
        <v>0</v>
      </c>
      <c r="D190" s="20">
        <f>+D191+D192</f>
        <v>0</v>
      </c>
      <c r="E190" s="20"/>
      <c r="F190" s="20">
        <f>+F192</f>
        <v>0</v>
      </c>
      <c r="H190" s="9" t="e">
        <f>+C190+D190+#REF!</f>
        <v>#REF!</v>
      </c>
    </row>
    <row r="191" spans="1:8" x14ac:dyDescent="0.2">
      <c r="A191" s="26" t="s">
        <v>349</v>
      </c>
      <c r="B191" s="15" t="s">
        <v>350</v>
      </c>
      <c r="C191" s="16"/>
      <c r="D191" s="16"/>
      <c r="E191" s="16"/>
      <c r="F191" s="16"/>
      <c r="H191" s="9" t="e">
        <f>+C191+D191+#REF!</f>
        <v>#REF!</v>
      </c>
    </row>
    <row r="192" spans="1:8" ht="13.5" thickBot="1" x14ac:dyDescent="0.25">
      <c r="A192" s="26" t="s">
        <v>351</v>
      </c>
      <c r="B192" s="15" t="s">
        <v>352</v>
      </c>
      <c r="C192" s="16"/>
      <c r="D192" s="16"/>
      <c r="E192" s="16"/>
      <c r="F192" s="16">
        <f>SUM(C192:D192)</f>
        <v>0</v>
      </c>
      <c r="H192" s="9" t="e">
        <f>+C192+D192+#REF!</f>
        <v>#REF!</v>
      </c>
    </row>
    <row r="193" spans="1:10" ht="16.5" x14ac:dyDescent="0.3">
      <c r="A193" s="18" t="s">
        <v>353</v>
      </c>
      <c r="B193" s="19" t="s">
        <v>354</v>
      </c>
      <c r="C193" s="20">
        <f>SUM(C194:C199)</f>
        <v>0</v>
      </c>
      <c r="D193" s="20">
        <f>SUM(D194:D199)</f>
        <v>3814.7</v>
      </c>
      <c r="E193" s="20">
        <f>SUM(E194:E199)</f>
        <v>1070025.06</v>
      </c>
      <c r="F193" s="13">
        <f>SUM(F194:F198)</f>
        <v>1073839.76</v>
      </c>
      <c r="H193" s="9" t="e">
        <f>+C193+D193+#REF!</f>
        <v>#REF!</v>
      </c>
      <c r="J193" s="64"/>
    </row>
    <row r="194" spans="1:10" x14ac:dyDescent="0.2">
      <c r="A194" s="26" t="s">
        <v>355</v>
      </c>
      <c r="B194" s="15" t="s">
        <v>356</v>
      </c>
      <c r="C194" s="16">
        <v>0</v>
      </c>
      <c r="D194" s="16">
        <v>0</v>
      </c>
      <c r="E194" s="16"/>
      <c r="F194" s="16">
        <f>SUM(C194:E194)</f>
        <v>0</v>
      </c>
      <c r="H194" s="9" t="e">
        <f>+C194+D194+#REF!</f>
        <v>#REF!</v>
      </c>
    </row>
    <row r="195" spans="1:10" x14ac:dyDescent="0.2">
      <c r="A195" s="26" t="s">
        <v>357</v>
      </c>
      <c r="B195" s="15" t="s">
        <v>333</v>
      </c>
      <c r="C195" s="16">
        <v>0</v>
      </c>
      <c r="D195" s="16">
        <v>0</v>
      </c>
      <c r="E195" s="16"/>
      <c r="F195" s="16">
        <f t="shared" ref="F195:F199" si="19">SUM(C195:E195)</f>
        <v>0</v>
      </c>
      <c r="H195" s="9"/>
    </row>
    <row r="196" spans="1:10" x14ac:dyDescent="0.2">
      <c r="A196" s="26" t="s">
        <v>358</v>
      </c>
      <c r="B196" s="15" t="s">
        <v>359</v>
      </c>
      <c r="C196" s="16">
        <v>0</v>
      </c>
      <c r="D196" s="16">
        <v>3814.7</v>
      </c>
      <c r="E196" s="16"/>
      <c r="F196" s="16">
        <f t="shared" si="19"/>
        <v>3814.7</v>
      </c>
      <c r="H196" s="9" t="e">
        <f>+C196+D196+#REF!</f>
        <v>#REF!</v>
      </c>
    </row>
    <row r="197" spans="1:10" x14ac:dyDescent="0.2">
      <c r="A197" s="26" t="s">
        <v>360</v>
      </c>
      <c r="B197" s="15" t="s">
        <v>361</v>
      </c>
      <c r="C197" s="16">
        <v>0</v>
      </c>
      <c r="D197" s="16">
        <v>0</v>
      </c>
      <c r="E197" s="16">
        <v>1014653.56</v>
      </c>
      <c r="F197" s="16">
        <f t="shared" si="19"/>
        <v>1014653.56</v>
      </c>
      <c r="H197" s="9" t="e">
        <f>+C197+D197+#REF!</f>
        <v>#REF!</v>
      </c>
    </row>
    <row r="198" spans="1:10" x14ac:dyDescent="0.2">
      <c r="A198" s="26" t="s">
        <v>362</v>
      </c>
      <c r="B198" s="15" t="s">
        <v>363</v>
      </c>
      <c r="C198" s="16">
        <v>0</v>
      </c>
      <c r="D198" s="16">
        <v>0</v>
      </c>
      <c r="E198" s="16">
        <v>55371.5</v>
      </c>
      <c r="F198" s="16">
        <f t="shared" si="19"/>
        <v>55371.5</v>
      </c>
      <c r="H198" s="9" t="e">
        <f>+C198+D198+#REF!</f>
        <v>#REF!</v>
      </c>
    </row>
    <row r="199" spans="1:10" x14ac:dyDescent="0.2">
      <c r="A199" s="26" t="s">
        <v>364</v>
      </c>
      <c r="B199" s="15" t="s">
        <v>365</v>
      </c>
      <c r="C199" s="16">
        <v>0</v>
      </c>
      <c r="D199" s="16">
        <v>0</v>
      </c>
      <c r="E199" s="16"/>
      <c r="F199" s="16">
        <f t="shared" si="19"/>
        <v>0</v>
      </c>
      <c r="H199" s="9" t="e">
        <f>+C199+D199+#REF!</f>
        <v>#REF!</v>
      </c>
    </row>
    <row r="200" spans="1:10" ht="16.5" x14ac:dyDescent="0.3">
      <c r="A200" s="18" t="s">
        <v>366</v>
      </c>
      <c r="B200" s="19" t="s">
        <v>367</v>
      </c>
      <c r="C200" s="20">
        <f>SUM(C201:C202)</f>
        <v>0</v>
      </c>
      <c r="D200" s="20">
        <f>SUM(D201:D202)</f>
        <v>0</v>
      </c>
      <c r="E200" s="20"/>
      <c r="F200" s="20">
        <f>SUM(F201:F202)</f>
        <v>0</v>
      </c>
      <c r="H200" s="9"/>
    </row>
    <row r="201" spans="1:10" x14ac:dyDescent="0.2">
      <c r="A201" s="26" t="s">
        <v>368</v>
      </c>
      <c r="B201" s="15" t="s">
        <v>369</v>
      </c>
      <c r="C201" s="16"/>
      <c r="D201" s="16"/>
      <c r="E201" s="16"/>
      <c r="F201" s="16">
        <v>0</v>
      </c>
      <c r="H201" s="9"/>
    </row>
    <row r="202" spans="1:10" x14ac:dyDescent="0.2">
      <c r="A202" s="26" t="s">
        <v>370</v>
      </c>
      <c r="B202" s="15" t="s">
        <v>371</v>
      </c>
      <c r="C202" s="16">
        <v>0</v>
      </c>
      <c r="D202" s="16">
        <v>0</v>
      </c>
      <c r="E202" s="16"/>
      <c r="F202" s="16">
        <f>SUM(C202:D202)</f>
        <v>0</v>
      </c>
      <c r="H202" s="9"/>
    </row>
    <row r="203" spans="1:10" ht="16.5" x14ac:dyDescent="0.3">
      <c r="A203" s="18" t="s">
        <v>372</v>
      </c>
      <c r="B203" s="19" t="s">
        <v>373</v>
      </c>
      <c r="C203" s="20">
        <f>+C204+C205+C216</f>
        <v>0</v>
      </c>
      <c r="D203" s="20">
        <f>+D204+D205+D216</f>
        <v>0</v>
      </c>
      <c r="E203" s="20"/>
      <c r="F203" s="20">
        <f>+F216</f>
        <v>0</v>
      </c>
      <c r="H203" s="9" t="e">
        <f>+C203+D203+#REF!</f>
        <v>#REF!</v>
      </c>
    </row>
    <row r="204" spans="1:10" x14ac:dyDescent="0.2">
      <c r="A204" s="26" t="s">
        <v>374</v>
      </c>
      <c r="B204" s="15" t="s">
        <v>375</v>
      </c>
      <c r="C204" s="16"/>
      <c r="D204" s="16"/>
      <c r="E204" s="16"/>
      <c r="F204" s="16"/>
      <c r="H204" s="9" t="e">
        <f>+C204+D204+#REF!</f>
        <v>#REF!</v>
      </c>
    </row>
    <row r="205" spans="1:10" x14ac:dyDescent="0.2">
      <c r="A205" s="26" t="s">
        <v>376</v>
      </c>
      <c r="B205" s="15" t="s">
        <v>377</v>
      </c>
      <c r="C205" s="16"/>
      <c r="D205" s="16"/>
      <c r="E205" s="16"/>
      <c r="F205" s="16"/>
      <c r="H205" s="9" t="e">
        <f>+C205+D205+#REF!</f>
        <v>#REF!</v>
      </c>
    </row>
    <row r="206" spans="1:10" ht="16.5" hidden="1" x14ac:dyDescent="0.3">
      <c r="A206" s="43"/>
      <c r="B206" s="44" t="s">
        <v>378</v>
      </c>
      <c r="C206" s="16"/>
      <c r="D206" s="16"/>
      <c r="E206" s="16"/>
      <c r="F206" s="16" t="e">
        <f>+C206+D206+#REF!</f>
        <v>#REF!</v>
      </c>
      <c r="H206" s="9" t="e">
        <f>+C206+D206+#REF!</f>
        <v>#REF!</v>
      </c>
    </row>
    <row r="207" spans="1:10" hidden="1" x14ac:dyDescent="0.2">
      <c r="A207" s="26" t="s">
        <v>349</v>
      </c>
      <c r="B207" s="15" t="s">
        <v>350</v>
      </c>
      <c r="C207" s="16"/>
      <c r="D207" s="16"/>
      <c r="E207" s="16"/>
      <c r="F207" s="16" t="e">
        <f>+C207+D207+#REF!</f>
        <v>#REF!</v>
      </c>
      <c r="H207" s="9" t="e">
        <f>+C207+D207+#REF!</f>
        <v>#REF!</v>
      </c>
    </row>
    <row r="208" spans="1:10" hidden="1" x14ac:dyDescent="0.2">
      <c r="A208" s="26"/>
      <c r="B208" s="15"/>
      <c r="C208" s="16"/>
      <c r="D208" s="16"/>
      <c r="E208" s="16"/>
      <c r="F208" s="16" t="e">
        <f>+C208+D208+#REF!</f>
        <v>#REF!</v>
      </c>
      <c r="H208" s="9" t="e">
        <f>+C208+D208+#REF!</f>
        <v>#REF!</v>
      </c>
    </row>
    <row r="209" spans="1:8" ht="16.5" hidden="1" x14ac:dyDescent="0.3">
      <c r="A209" s="45" t="s">
        <v>353</v>
      </c>
      <c r="B209" s="46" t="s">
        <v>379</v>
      </c>
      <c r="C209" s="16"/>
      <c r="D209" s="16"/>
      <c r="E209" s="16"/>
      <c r="F209" s="16" t="e">
        <f>+C209+D209+#REF!</f>
        <v>#REF!</v>
      </c>
      <c r="H209" s="9" t="e">
        <f>+C209+D209+#REF!</f>
        <v>#REF!</v>
      </c>
    </row>
    <row r="210" spans="1:8" hidden="1" x14ac:dyDescent="0.2">
      <c r="A210" s="26" t="s">
        <v>364</v>
      </c>
      <c r="B210" s="15" t="s">
        <v>380</v>
      </c>
      <c r="C210" s="16"/>
      <c r="D210" s="16"/>
      <c r="E210" s="16"/>
      <c r="F210" s="16" t="e">
        <f>+C210+D210+#REF!</f>
        <v>#REF!</v>
      </c>
      <c r="H210" s="9" t="e">
        <f>+C210+D210+#REF!</f>
        <v>#REF!</v>
      </c>
    </row>
    <row r="211" spans="1:8" hidden="1" x14ac:dyDescent="0.2">
      <c r="A211" s="24"/>
      <c r="B211" s="15"/>
      <c r="C211" s="16"/>
      <c r="D211" s="16"/>
      <c r="E211" s="16"/>
      <c r="F211" s="16" t="e">
        <f>+C211+D211+#REF!</f>
        <v>#REF!</v>
      </c>
      <c r="H211" s="9" t="e">
        <f>+C211+D211+#REF!</f>
        <v>#REF!</v>
      </c>
    </row>
    <row r="212" spans="1:8" ht="16.5" hidden="1" x14ac:dyDescent="0.3">
      <c r="A212" s="45" t="s">
        <v>372</v>
      </c>
      <c r="B212" s="46" t="s">
        <v>373</v>
      </c>
      <c r="C212" s="16"/>
      <c r="D212" s="16"/>
      <c r="E212" s="16"/>
      <c r="F212" s="16" t="e">
        <f>+C212+D212+#REF!</f>
        <v>#REF!</v>
      </c>
      <c r="H212" s="9" t="e">
        <f>+C212+D212+#REF!</f>
        <v>#REF!</v>
      </c>
    </row>
    <row r="213" spans="1:8" hidden="1" x14ac:dyDescent="0.2">
      <c r="A213" s="26" t="s">
        <v>374</v>
      </c>
      <c r="B213" s="15" t="s">
        <v>375</v>
      </c>
      <c r="C213" s="16"/>
      <c r="D213" s="16"/>
      <c r="E213" s="16"/>
      <c r="F213" s="16" t="e">
        <f>+C213+D213+#REF!</f>
        <v>#REF!</v>
      </c>
      <c r="H213" s="9" t="e">
        <f>+C213+D213+#REF!</f>
        <v>#REF!</v>
      </c>
    </row>
    <row r="214" spans="1:8" hidden="1" x14ac:dyDescent="0.2">
      <c r="A214" s="26" t="s">
        <v>381</v>
      </c>
      <c r="B214" s="15" t="s">
        <v>377</v>
      </c>
      <c r="C214" s="16"/>
      <c r="D214" s="16"/>
      <c r="E214" s="16"/>
      <c r="F214" s="16" t="e">
        <f>+C214+D214+#REF!</f>
        <v>#REF!</v>
      </c>
      <c r="H214" s="9" t="e">
        <f>+C214+D214+#REF!</f>
        <v>#REF!</v>
      </c>
    </row>
    <row r="215" spans="1:8" hidden="1" x14ac:dyDescent="0.2">
      <c r="A215" s="26"/>
      <c r="B215" s="15"/>
      <c r="C215" s="16"/>
      <c r="D215" s="16"/>
      <c r="E215" s="16"/>
      <c r="F215" s="16" t="e">
        <f>+C215+D215+#REF!</f>
        <v>#REF!</v>
      </c>
      <c r="H215" s="9" t="e">
        <f>+C215+D215+#REF!</f>
        <v>#REF!</v>
      </c>
    </row>
    <row r="216" spans="1:8" ht="13.5" thickBot="1" x14ac:dyDescent="0.25">
      <c r="A216" s="47" t="s">
        <v>382</v>
      </c>
      <c r="B216" s="30" t="s">
        <v>383</v>
      </c>
      <c r="C216" s="31">
        <v>0</v>
      </c>
      <c r="D216" s="31">
        <v>0</v>
      </c>
      <c r="E216" s="31"/>
      <c r="F216" s="31">
        <f>SUM(C216:D216)</f>
        <v>0</v>
      </c>
      <c r="H216" s="9" t="e">
        <f>+C216+D216+#REF!</f>
        <v>#REF!</v>
      </c>
    </row>
    <row r="217" spans="1:8" ht="16.5" x14ac:dyDescent="0.3">
      <c r="A217" s="18" t="s">
        <v>384</v>
      </c>
      <c r="B217" s="19" t="s">
        <v>367</v>
      </c>
      <c r="C217" s="20">
        <f>+C218</f>
        <v>0</v>
      </c>
      <c r="D217" s="20">
        <f>+D218</f>
        <v>0</v>
      </c>
      <c r="E217" s="20">
        <f>+E218</f>
        <v>1108665.08</v>
      </c>
      <c r="F217" s="13">
        <f>SUM(F218)</f>
        <v>1108665.08</v>
      </c>
      <c r="H217" s="9"/>
    </row>
    <row r="218" spans="1:8" x14ac:dyDescent="0.2">
      <c r="A218" s="47" t="s">
        <v>385</v>
      </c>
      <c r="B218" s="15" t="s">
        <v>386</v>
      </c>
      <c r="C218" s="31">
        <v>0</v>
      </c>
      <c r="D218" s="31">
        <v>0</v>
      </c>
      <c r="E218" s="31">
        <v>1108665.08</v>
      </c>
      <c r="F218" s="16">
        <f>SUM(C218:E218)</f>
        <v>1108665.08</v>
      </c>
      <c r="H218" s="9"/>
    </row>
    <row r="219" spans="1:8" ht="13.5" thickBot="1" x14ac:dyDescent="0.25">
      <c r="A219" s="50"/>
      <c r="B219" s="51"/>
      <c r="C219" s="52"/>
      <c r="D219" s="52"/>
      <c r="E219" s="52"/>
      <c r="F219" s="52"/>
      <c r="H219" s="9" t="e">
        <f>+C219+D219+#REF!</f>
        <v>#REF!</v>
      </c>
    </row>
    <row r="220" spans="1:8" ht="18.75" thickBot="1" x14ac:dyDescent="0.3">
      <c r="A220" s="53"/>
      <c r="B220" s="54" t="s">
        <v>378</v>
      </c>
      <c r="C220" s="56">
        <f>+C8+C34+C101+C165+C177</f>
        <v>39340584</v>
      </c>
      <c r="D220" s="56">
        <f>+D8+D34+D101+D165+D177</f>
        <v>68142842.790000007</v>
      </c>
      <c r="E220" s="56">
        <f>+E8+E34+E101+E165+E177</f>
        <v>26627969.23</v>
      </c>
      <c r="F220" s="56">
        <f>+F8+F34+F101+F165+F177</f>
        <v>134111396.02</v>
      </c>
      <c r="H220" s="9" t="e">
        <f>+C220+D220+#REF!</f>
        <v>#REF!</v>
      </c>
    </row>
    <row r="221" spans="1:8" ht="13.5" thickTop="1" x14ac:dyDescent="0.2">
      <c r="A221" s="57"/>
      <c r="B221" s="58"/>
      <c r="C221" s="59"/>
      <c r="D221" s="59"/>
      <c r="E221" s="59"/>
      <c r="F221" s="59"/>
      <c r="H221" s="9" t="e">
        <f>+C221+D221+#REF!</f>
        <v>#REF!</v>
      </c>
    </row>
    <row r="222" spans="1:8" hidden="1" x14ac:dyDescent="0.2"/>
    <row r="223" spans="1:8" hidden="1" x14ac:dyDescent="0.2">
      <c r="H223" s="9">
        <f>SUM(C220:D220)</f>
        <v>107483426.79000001</v>
      </c>
    </row>
    <row r="224" spans="1:8" hidden="1" x14ac:dyDescent="0.2">
      <c r="F224" s="9"/>
    </row>
    <row r="225" spans="1:8" hidden="1" x14ac:dyDescent="0.2"/>
    <row r="226" spans="1:8" hidden="1" x14ac:dyDescent="0.2"/>
    <row r="227" spans="1:8" hidden="1" x14ac:dyDescent="0.2"/>
    <row r="228" spans="1:8" hidden="1" x14ac:dyDescent="0.2"/>
    <row r="229" spans="1:8" hidden="1" x14ac:dyDescent="0.2">
      <c r="A229" s="1" t="s">
        <v>387</v>
      </c>
      <c r="C229" s="60">
        <f>+C203+C193+C190+C185+C178+C173+C155+C146+C131+C124+C121+C114+C108+C102+C96+C80+C65+C60+C53+C48+C45+C42+C35+C30+C21+C18+C16+C12+C9</f>
        <v>39340584</v>
      </c>
      <c r="D229" s="60">
        <f>+D177+D165+D101+D34+D8</f>
        <v>68142842.790000007</v>
      </c>
      <c r="E229" s="60"/>
      <c r="F229" s="60" t="e">
        <f>+#REF!+D229+C229</f>
        <v>#REF!</v>
      </c>
      <c r="H229" s="9" t="e">
        <f>+H220</f>
        <v>#REF!</v>
      </c>
    </row>
    <row r="230" spans="1:8" hidden="1" x14ac:dyDescent="0.2"/>
    <row r="231" spans="1:8" hidden="1" x14ac:dyDescent="0.2">
      <c r="F231" s="9"/>
    </row>
    <row r="232" spans="1:8" hidden="1" x14ac:dyDescent="0.2"/>
    <row r="233" spans="1:8" x14ac:dyDescent="0.2">
      <c r="A233" s="61"/>
      <c r="C233" s="62"/>
      <c r="D233" s="62"/>
      <c r="E233" s="62"/>
      <c r="F233" s="62"/>
      <c r="G233" s="62"/>
      <c r="H233" s="62" t="e">
        <f>+H220-H229</f>
        <v>#REF!</v>
      </c>
    </row>
    <row r="234" spans="1:8" x14ac:dyDescent="0.2">
      <c r="C234" s="62"/>
      <c r="D234" s="9"/>
      <c r="E234" s="9"/>
      <c r="F234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6" man="1"/>
    <brk id="129" max="6" man="1"/>
    <brk id="22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6"/>
  <sheetViews>
    <sheetView view="pageBreakPreview" topLeftCell="A194" zoomScale="115" zoomScaleNormal="100" zoomScaleSheetLayoutView="115" workbookViewId="0">
      <selection activeCell="D244" sqref="D244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78" t="s">
        <v>0</v>
      </c>
      <c r="B1" s="79"/>
      <c r="C1" s="79"/>
      <c r="D1" s="79"/>
      <c r="E1" s="79"/>
      <c r="F1" s="80"/>
    </row>
    <row r="2" spans="1:11" ht="23.25" x14ac:dyDescent="0.35">
      <c r="A2" s="81" t="s">
        <v>1</v>
      </c>
      <c r="B2" s="82"/>
      <c r="C2" s="82"/>
      <c r="D2" s="82"/>
      <c r="E2" s="82"/>
      <c r="F2" s="83"/>
    </row>
    <row r="3" spans="1:11" ht="23.25" x14ac:dyDescent="0.35">
      <c r="A3" s="81" t="s">
        <v>2</v>
      </c>
      <c r="B3" s="82"/>
      <c r="C3" s="82"/>
      <c r="D3" s="82"/>
      <c r="E3" s="82"/>
      <c r="F3" s="83"/>
    </row>
    <row r="4" spans="1:11" ht="25.5" x14ac:dyDescent="0.35">
      <c r="A4" s="84" t="s">
        <v>402</v>
      </c>
      <c r="B4" s="85"/>
      <c r="C4" s="85"/>
      <c r="D4" s="85"/>
      <c r="E4" s="85"/>
      <c r="F4" s="86"/>
    </row>
    <row r="5" spans="1:11" ht="21" thickBot="1" x14ac:dyDescent="0.35">
      <c r="A5" s="87" t="s">
        <v>3</v>
      </c>
      <c r="B5" s="88"/>
      <c r="C5" s="88"/>
      <c r="D5" s="88"/>
      <c r="E5" s="88"/>
      <c r="F5" s="89"/>
    </row>
    <row r="6" spans="1:11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11" ht="28.5" customHeight="1" thickBot="1" x14ac:dyDescent="0.25">
      <c r="A7" s="75"/>
      <c r="B7" s="77"/>
      <c r="C7" s="4" t="s">
        <v>6</v>
      </c>
      <c r="D7" s="4" t="s">
        <v>403</v>
      </c>
      <c r="E7" s="4" t="s">
        <v>8</v>
      </c>
      <c r="F7" s="4" t="s">
        <v>9</v>
      </c>
      <c r="H7" s="5" t="s">
        <v>10</v>
      </c>
    </row>
    <row r="8" spans="1:11" ht="16.5" thickBot="1" x14ac:dyDescent="0.3">
      <c r="A8" s="6">
        <v>2.1</v>
      </c>
      <c r="B8" s="7" t="s">
        <v>11</v>
      </c>
      <c r="C8" s="8">
        <f>+C9+C12+C16+C18+C21+C28+C30</f>
        <v>24688889.469999999</v>
      </c>
      <c r="D8" s="8">
        <f>+D9+D12+D16+D18+D21+D28+D30</f>
        <v>26393401.990000002</v>
      </c>
      <c r="E8" s="8">
        <f>+E9+E12+E16+E18+E21+E28+E30</f>
        <v>3497440.7199999997</v>
      </c>
      <c r="F8" s="8">
        <f>+F9+F12+F18+F21+F30</f>
        <v>54579732.179999992</v>
      </c>
      <c r="H8" s="9" t="e">
        <f>+C8+#REF!+#REF!</f>
        <v>#REF!</v>
      </c>
    </row>
    <row r="9" spans="1:11" ht="16.5" x14ac:dyDescent="0.3">
      <c r="A9" s="10" t="s">
        <v>12</v>
      </c>
      <c r="B9" s="11" t="s">
        <v>13</v>
      </c>
      <c r="C9" s="13">
        <f>+C10+C11</f>
        <v>21322231.07</v>
      </c>
      <c r="D9" s="20">
        <f>SUM(D10)</f>
        <v>12882773.119999999</v>
      </c>
      <c r="E9" s="13">
        <f>+E10+E11</f>
        <v>1033202.5</v>
      </c>
      <c r="F9" s="20">
        <f>SUM(F10:F11)</f>
        <v>35238206.689999998</v>
      </c>
      <c r="H9" s="9" t="e">
        <f>+C9+#REF!+#REF!</f>
        <v>#REF!</v>
      </c>
    </row>
    <row r="10" spans="1:11" x14ac:dyDescent="0.2">
      <c r="A10" s="14" t="s">
        <v>14</v>
      </c>
      <c r="B10" s="15" t="s">
        <v>15</v>
      </c>
      <c r="C10" s="16">
        <v>21322231.07</v>
      </c>
      <c r="D10" s="16">
        <v>12882773.119999999</v>
      </c>
      <c r="E10" s="16">
        <v>1033202.5</v>
      </c>
      <c r="F10" s="16">
        <f>SUM(C10:E10)</f>
        <v>35238206.689999998</v>
      </c>
      <c r="H10" s="9" t="e">
        <f>+C10+#REF!+#REF!</f>
        <v>#REF!</v>
      </c>
      <c r="K10" s="20"/>
    </row>
    <row r="11" spans="1:11" x14ac:dyDescent="0.2">
      <c r="A11" s="14" t="s">
        <v>16</v>
      </c>
      <c r="B11" s="17" t="s">
        <v>17</v>
      </c>
      <c r="C11" s="16">
        <v>0</v>
      </c>
      <c r="D11" s="16"/>
      <c r="E11" s="16"/>
      <c r="F11" s="16">
        <v>0</v>
      </c>
      <c r="H11" s="9" t="e">
        <f>+C11+#REF!+#REF!</f>
        <v>#REF!</v>
      </c>
    </row>
    <row r="12" spans="1:11" ht="16.5" x14ac:dyDescent="0.3">
      <c r="A12" s="18" t="s">
        <v>18</v>
      </c>
      <c r="B12" s="19" t="s">
        <v>19</v>
      </c>
      <c r="C12" s="20">
        <f>SUM(C13:C15)</f>
        <v>89100</v>
      </c>
      <c r="D12" s="20">
        <f>SUM(D13:D15)</f>
        <v>6523766.6500000004</v>
      </c>
      <c r="E12" s="20">
        <f>SUM(E13:E15)</f>
        <v>2426167.15</v>
      </c>
      <c r="F12" s="20">
        <f>SUM(F13:F15)</f>
        <v>9039033.8000000007</v>
      </c>
      <c r="H12" s="9" t="e">
        <f>+C12+#REF!+#REF!</f>
        <v>#REF!</v>
      </c>
    </row>
    <row r="13" spans="1:11" x14ac:dyDescent="0.2">
      <c r="A13" s="14" t="s">
        <v>20</v>
      </c>
      <c r="B13" s="15" t="s">
        <v>21</v>
      </c>
      <c r="C13" s="16">
        <v>89100</v>
      </c>
      <c r="D13" s="16">
        <v>6523766.6500000004</v>
      </c>
      <c r="E13" s="16">
        <v>2426167.15</v>
      </c>
      <c r="F13" s="16">
        <f>SUM(C13:E13)</f>
        <v>9039033.8000000007</v>
      </c>
      <c r="G13" s="9">
        <f>SUM(C13:F13)</f>
        <v>18078067.600000001</v>
      </c>
      <c r="H13" s="9" t="e">
        <f>+C13+#REF!+#REF!</f>
        <v>#REF!</v>
      </c>
      <c r="I13" s="62"/>
    </row>
    <row r="14" spans="1:11" x14ac:dyDescent="0.2">
      <c r="A14" s="14" t="s">
        <v>22</v>
      </c>
      <c r="B14" s="15" t="s">
        <v>23</v>
      </c>
      <c r="C14" s="16">
        <v>0</v>
      </c>
      <c r="D14" s="16"/>
      <c r="E14" s="16"/>
      <c r="F14" s="16">
        <f>SUM(C14:E14)</f>
        <v>0</v>
      </c>
      <c r="H14" s="9" t="e">
        <f>+C14+#REF!+#REF!</f>
        <v>#REF!</v>
      </c>
    </row>
    <row r="15" spans="1:11" x14ac:dyDescent="0.2">
      <c r="A15" s="14" t="s">
        <v>24</v>
      </c>
      <c r="B15" s="15" t="s">
        <v>25</v>
      </c>
      <c r="C15" s="16"/>
      <c r="D15" s="16"/>
      <c r="E15" s="16"/>
      <c r="F15" s="16">
        <v>0</v>
      </c>
      <c r="H15" s="9" t="e">
        <f>+C15+#REF!+#REF!</f>
        <v>#REF!</v>
      </c>
    </row>
    <row r="16" spans="1:11" ht="16.5" x14ac:dyDescent="0.3">
      <c r="A16" s="18" t="s">
        <v>26</v>
      </c>
      <c r="B16" s="19" t="s">
        <v>27</v>
      </c>
      <c r="C16" s="20">
        <f>SUM(C17:C17)</f>
        <v>0</v>
      </c>
      <c r="D16" s="20"/>
      <c r="E16" s="20"/>
      <c r="F16" s="20">
        <f>SUM(F17:F17)</f>
        <v>0</v>
      </c>
      <c r="H16" s="9" t="e">
        <f>+C16+#REF!+#REF!</f>
        <v>#REF!</v>
      </c>
    </row>
    <row r="17" spans="1:8" x14ac:dyDescent="0.2">
      <c r="A17" s="14" t="s">
        <v>28</v>
      </c>
      <c r="B17" s="15" t="s">
        <v>29</v>
      </c>
      <c r="C17" s="16">
        <v>0</v>
      </c>
      <c r="D17" s="16"/>
      <c r="E17" s="16"/>
      <c r="F17" s="16">
        <v>0</v>
      </c>
      <c r="H17" s="9" t="e">
        <f>+C17+#REF!+#REF!</f>
        <v>#REF!</v>
      </c>
    </row>
    <row r="18" spans="1:8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1714328.58</v>
      </c>
      <c r="E18" s="20">
        <f>SUM(E19:E20)</f>
        <v>38071.07</v>
      </c>
      <c r="F18" s="20">
        <f>SUM(F19:F20)</f>
        <v>1752399.65</v>
      </c>
      <c r="H18" s="9" t="e">
        <f>+C18+#REF!+#REF!</f>
        <v>#REF!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750250</v>
      </c>
      <c r="E19" s="16"/>
      <c r="F19" s="16">
        <f>SUM(C19:E19)</f>
        <v>750250</v>
      </c>
      <c r="H19" s="9" t="e">
        <f>+C19+#REF!+#REF!</f>
        <v>#REF!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964078.58</v>
      </c>
      <c r="E20" s="16">
        <v>38071.07</v>
      </c>
      <c r="F20" s="16">
        <f>SUM(C20:E20)</f>
        <v>1002149.6499999999</v>
      </c>
      <c r="G20" s="9">
        <f>SUM(C20:F20)</f>
        <v>2004299.2999999998</v>
      </c>
      <c r="H20" s="9" t="e">
        <f>+C20+#REF!+#REF!</f>
        <v>#REF!</v>
      </c>
    </row>
    <row r="21" spans="1:8" ht="16.5" x14ac:dyDescent="0.3">
      <c r="A21" s="18" t="s">
        <v>36</v>
      </c>
      <c r="B21" s="19" t="s">
        <v>37</v>
      </c>
      <c r="C21" s="20">
        <f>SUM(C22:C27)</f>
        <v>34500</v>
      </c>
      <c r="D21" s="20">
        <f>SUM(D22:D27)</f>
        <v>2593624.17</v>
      </c>
      <c r="E21" s="20">
        <f>SUM(E22:E27)</f>
        <v>0</v>
      </c>
      <c r="F21" s="20">
        <f>SUM(F22:F24)</f>
        <v>2628124.17</v>
      </c>
      <c r="H21" s="9" t="e">
        <f>+C21+#REF!+#REF!</f>
        <v>#REF!</v>
      </c>
    </row>
    <row r="22" spans="1:8" x14ac:dyDescent="0.2">
      <c r="A22" s="14" t="s">
        <v>38</v>
      </c>
      <c r="B22" s="15" t="s">
        <v>39</v>
      </c>
      <c r="C22" s="22">
        <v>0</v>
      </c>
      <c r="D22" s="65">
        <v>349054.17</v>
      </c>
      <c r="E22" s="65"/>
      <c r="F22" s="16">
        <f t="shared" ref="F22:F27" si="0">SUM(C22:E22)</f>
        <v>349054.17</v>
      </c>
      <c r="H22" s="9" t="e">
        <f>+C24+#REF!+#REF!</f>
        <v>#REF!</v>
      </c>
    </row>
    <row r="23" spans="1:8" x14ac:dyDescent="0.2">
      <c r="A23" s="14" t="s">
        <v>40</v>
      </c>
      <c r="B23" s="15" t="s">
        <v>41</v>
      </c>
      <c r="C23" s="16">
        <v>0</v>
      </c>
      <c r="D23" s="16"/>
      <c r="E23" s="16">
        <v>0</v>
      </c>
      <c r="F23" s="16">
        <f t="shared" si="0"/>
        <v>0</v>
      </c>
      <c r="H23" s="9" t="e">
        <f>+C23+#REF!+#REF!</f>
        <v>#REF!</v>
      </c>
    </row>
    <row r="24" spans="1:8" x14ac:dyDescent="0.2">
      <c r="A24" s="14" t="s">
        <v>42</v>
      </c>
      <c r="B24" s="15" t="s">
        <v>43</v>
      </c>
      <c r="C24" s="16">
        <v>34500</v>
      </c>
      <c r="D24" s="16">
        <v>2244570</v>
      </c>
      <c r="E24" s="16"/>
      <c r="F24" s="16">
        <f t="shared" si="0"/>
        <v>2279070</v>
      </c>
      <c r="H24" s="9" t="e">
        <f>+#REF!+#REF!+#REF!</f>
        <v>#REF!</v>
      </c>
    </row>
    <row r="25" spans="1:8" x14ac:dyDescent="0.2">
      <c r="A25" s="14" t="s">
        <v>44</v>
      </c>
      <c r="B25" s="15" t="s">
        <v>45</v>
      </c>
      <c r="C25" s="16">
        <v>0</v>
      </c>
      <c r="D25" s="16"/>
      <c r="E25" s="16"/>
      <c r="F25" s="16">
        <f t="shared" si="0"/>
        <v>0</v>
      </c>
      <c r="H25" s="9"/>
    </row>
    <row r="26" spans="1:8" x14ac:dyDescent="0.2">
      <c r="A26" s="14" t="s">
        <v>46</v>
      </c>
      <c r="B26" s="15" t="s">
        <v>47</v>
      </c>
      <c r="C26" s="16"/>
      <c r="D26" s="16"/>
      <c r="E26" s="16"/>
      <c r="F26" s="16">
        <f t="shared" si="0"/>
        <v>0</v>
      </c>
      <c r="H26" s="9" t="e">
        <f>+C26+#REF!+#REF!</f>
        <v>#REF!</v>
      </c>
    </row>
    <row r="27" spans="1:8" x14ac:dyDescent="0.2">
      <c r="A27" s="14" t="s">
        <v>48</v>
      </c>
      <c r="B27" s="15" t="s">
        <v>49</v>
      </c>
      <c r="C27" s="16"/>
      <c r="D27" s="16"/>
      <c r="E27" s="16"/>
      <c r="F27" s="16">
        <f t="shared" si="0"/>
        <v>0</v>
      </c>
      <c r="H27" s="9" t="e">
        <f>+C27+#REF!+#REF!</f>
        <v>#REF!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/>
      <c r="E28" s="20"/>
      <c r="F28" s="20">
        <f>SUM(C28:C28)</f>
        <v>0</v>
      </c>
      <c r="H28" s="9"/>
    </row>
    <row r="29" spans="1:8" x14ac:dyDescent="0.2">
      <c r="A29" s="14" t="s">
        <v>52</v>
      </c>
      <c r="B29" s="15" t="s">
        <v>53</v>
      </c>
      <c r="C29" s="16">
        <v>0</v>
      </c>
      <c r="D29" s="16"/>
      <c r="E29" s="16"/>
      <c r="F29" s="16"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+C31+C32+C33</f>
        <v>3243058.4</v>
      </c>
      <c r="D30" s="20">
        <f>SUM(D31:D33)</f>
        <v>2678909.4699999997</v>
      </c>
      <c r="E30" s="20">
        <f>+E31+E32+E33</f>
        <v>0</v>
      </c>
      <c r="F30" s="20">
        <f>SUM(F31:F33)</f>
        <v>5921967.8700000001</v>
      </c>
      <c r="H30" s="9" t="e">
        <f>+C30+#REF!+#REF!</f>
        <v>#REF!</v>
      </c>
    </row>
    <row r="31" spans="1:8" x14ac:dyDescent="0.2">
      <c r="A31" s="24" t="s">
        <v>56</v>
      </c>
      <c r="B31" s="15" t="s">
        <v>57</v>
      </c>
      <c r="C31" s="16">
        <v>1505555.02</v>
      </c>
      <c r="D31" s="16">
        <v>1237277.8400000001</v>
      </c>
      <c r="E31" s="16"/>
      <c r="F31" s="16">
        <f>SUM(C31:E31)</f>
        <v>2742832.8600000003</v>
      </c>
      <c r="H31" s="9" t="e">
        <f>+C31+#REF!+#REF!</f>
        <v>#REF!</v>
      </c>
    </row>
    <row r="32" spans="1:8" x14ac:dyDescent="0.2">
      <c r="A32" s="24" t="s">
        <v>58</v>
      </c>
      <c r="B32" s="15" t="s">
        <v>59</v>
      </c>
      <c r="C32" s="16">
        <v>1514678.63</v>
      </c>
      <c r="D32" s="16">
        <v>1275180.25</v>
      </c>
      <c r="E32" s="16">
        <v>0</v>
      </c>
      <c r="F32" s="16">
        <f>SUM(C32:E32)</f>
        <v>2789858.88</v>
      </c>
      <c r="H32" s="9" t="e">
        <f>+C32+#REF!+#REF!</f>
        <v>#REF!</v>
      </c>
    </row>
    <row r="33" spans="1:8" ht="13.5" thickBot="1" x14ac:dyDescent="0.25">
      <c r="A33" s="24" t="s">
        <v>60</v>
      </c>
      <c r="B33" s="15" t="s">
        <v>61</v>
      </c>
      <c r="C33" s="16">
        <v>222824.75</v>
      </c>
      <c r="D33" s="16">
        <v>166451.38</v>
      </c>
      <c r="E33" s="16"/>
      <c r="F33" s="16">
        <f>SUM(C33:E33)</f>
        <v>389276.13</v>
      </c>
      <c r="H33" s="9" t="e">
        <f>+C33+#REF!+#REF!</f>
        <v>#REF!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+C35+C42+C45+C48+C53+C60+C65+C81+C98</f>
        <v>4572743.74</v>
      </c>
      <c r="D34" s="8">
        <f>+D35+D42+D45+D48+D53+D60+D65+D81+D98</f>
        <v>13109526.25</v>
      </c>
      <c r="E34" s="8">
        <f>+E35+E42+E45+E48+E53+E60+E65+E81+E98</f>
        <v>5158349.07</v>
      </c>
      <c r="F34" s="8">
        <f>+F35+F42+F45+F48+F53+F60+F65+F81+F98</f>
        <v>22276541.300000004</v>
      </c>
      <c r="H34" s="9" t="e">
        <f>+C34+#REF!+#REF!</f>
        <v>#REF!</v>
      </c>
    </row>
    <row r="35" spans="1:8" ht="16.5" x14ac:dyDescent="0.3">
      <c r="A35" s="10" t="s">
        <v>63</v>
      </c>
      <c r="B35" s="11" t="s">
        <v>64</v>
      </c>
      <c r="C35" s="13">
        <f>SUM(C36:C41)</f>
        <v>4572743.74</v>
      </c>
      <c r="D35" s="13">
        <f>SUM(D36:D41)</f>
        <v>2104403.84</v>
      </c>
      <c r="E35" s="13">
        <f>SUM(E36:E41)</f>
        <v>2023929.62</v>
      </c>
      <c r="F35" s="20">
        <f>SUM(F36:F41)</f>
        <v>8701077.2000000011</v>
      </c>
      <c r="H35" s="9" t="e">
        <f>+C35+#REF!+#REF!</f>
        <v>#REF!</v>
      </c>
    </row>
    <row r="36" spans="1:8" x14ac:dyDescent="0.2">
      <c r="A36" s="24" t="s">
        <v>65</v>
      </c>
      <c r="B36" s="15" t="s">
        <v>66</v>
      </c>
      <c r="C36" s="16">
        <v>3698574.15</v>
      </c>
      <c r="D36" s="16">
        <v>434398.47</v>
      </c>
      <c r="E36" s="16"/>
      <c r="F36" s="16">
        <f t="shared" ref="F36:F41" si="1">SUM(C36:E36)</f>
        <v>4132972.62</v>
      </c>
      <c r="H36" s="9" t="e">
        <f>+C36+#REF!+#REF!</f>
        <v>#REF!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3180</v>
      </c>
      <c r="E37" s="16"/>
      <c r="F37" s="16">
        <f t="shared" si="1"/>
        <v>3180</v>
      </c>
      <c r="H37" s="9" t="e">
        <f>+C37+#REF!+#REF!</f>
        <v>#REF!</v>
      </c>
    </row>
    <row r="38" spans="1:8" x14ac:dyDescent="0.2">
      <c r="A38" s="24" t="s">
        <v>69</v>
      </c>
      <c r="B38" s="15" t="s">
        <v>70</v>
      </c>
      <c r="C38" s="16">
        <v>874169.59</v>
      </c>
      <c r="D38" s="16">
        <v>466876.4</v>
      </c>
      <c r="E38" s="16">
        <v>1155143.8700000001</v>
      </c>
      <c r="F38" s="16">
        <f t="shared" si="1"/>
        <v>2496189.8600000003</v>
      </c>
      <c r="H38" s="9" t="e">
        <f>+C38+#REF!+#REF!</f>
        <v>#REF!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1166968.3200000001</v>
      </c>
      <c r="E39" s="16">
        <v>867247.75</v>
      </c>
      <c r="F39" s="16">
        <f t="shared" si="1"/>
        <v>2034216.07</v>
      </c>
      <c r="H39" s="9" t="e">
        <f>+C39+#REF!+#REF!</f>
        <v>#REF!</v>
      </c>
    </row>
    <row r="40" spans="1:8" x14ac:dyDescent="0.2">
      <c r="A40" s="24" t="s">
        <v>73</v>
      </c>
      <c r="B40" s="15" t="s">
        <v>74</v>
      </c>
      <c r="C40" s="16">
        <v>0</v>
      </c>
      <c r="D40" s="16">
        <v>7152.65</v>
      </c>
      <c r="E40" s="16">
        <v>638</v>
      </c>
      <c r="F40" s="16">
        <f t="shared" si="1"/>
        <v>7790.65</v>
      </c>
      <c r="H40" s="9" t="e">
        <f>+C40+#REF!+#REF!</f>
        <v>#REF!</v>
      </c>
    </row>
    <row r="41" spans="1:8" x14ac:dyDescent="0.2">
      <c r="A41" s="24" t="s">
        <v>75</v>
      </c>
      <c r="B41" s="15" t="s">
        <v>76</v>
      </c>
      <c r="C41" s="16">
        <v>0</v>
      </c>
      <c r="D41" s="16">
        <v>25828</v>
      </c>
      <c r="E41" s="16">
        <v>900</v>
      </c>
      <c r="F41" s="16">
        <f t="shared" si="1"/>
        <v>26728</v>
      </c>
      <c r="H41" s="9" t="e">
        <f>+C41+#REF!+#REF!</f>
        <v>#REF!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>SUM(D43:D44)</f>
        <v>6416</v>
      </c>
      <c r="E42" s="20">
        <f>SUM(E43:E44)</f>
        <v>50488.38</v>
      </c>
      <c r="F42" s="20">
        <f>SUM(F43:F44)</f>
        <v>56904.38</v>
      </c>
      <c r="H42" s="9" t="e">
        <f>+C42+#REF!+#REF!</f>
        <v>#REF!</v>
      </c>
    </row>
    <row r="43" spans="1:8" x14ac:dyDescent="0.2">
      <c r="A43" s="26" t="s">
        <v>79</v>
      </c>
      <c r="B43" s="15" t="s">
        <v>80</v>
      </c>
      <c r="C43" s="16">
        <v>0</v>
      </c>
      <c r="D43" s="16">
        <v>5000</v>
      </c>
      <c r="E43" s="16"/>
      <c r="F43" s="16">
        <f>SUM(D43:E43)</f>
        <v>5000</v>
      </c>
      <c r="H43" s="9" t="e">
        <f>+C43+#REF!+#REF!</f>
        <v>#REF!</v>
      </c>
    </row>
    <row r="44" spans="1:8" x14ac:dyDescent="0.2">
      <c r="A44" s="26" t="s">
        <v>81</v>
      </c>
      <c r="B44" s="15" t="s">
        <v>82</v>
      </c>
      <c r="C44" s="16">
        <v>0</v>
      </c>
      <c r="D44" s="16">
        <v>1416</v>
      </c>
      <c r="E44" s="16">
        <v>50488.38</v>
      </c>
      <c r="F44" s="16">
        <f>SUM(D44:E44)</f>
        <v>51904.38</v>
      </c>
      <c r="H44" s="9" t="e">
        <f>+C44+#REF!+#REF!</f>
        <v>#REF!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>SUM(D46:D47)</f>
        <v>2593363.56</v>
      </c>
      <c r="E45" s="20">
        <f>SUM(E46:E47)</f>
        <v>218600</v>
      </c>
      <c r="F45" s="20">
        <f>SUM(F46:F47)</f>
        <v>2811963.56</v>
      </c>
      <c r="H45" s="9" t="e">
        <f>+C45+#REF!+#REF!</f>
        <v>#REF!</v>
      </c>
    </row>
    <row r="46" spans="1:8" x14ac:dyDescent="0.2">
      <c r="A46" s="24" t="s">
        <v>85</v>
      </c>
      <c r="B46" s="15" t="s">
        <v>86</v>
      </c>
      <c r="C46" s="16">
        <v>0</v>
      </c>
      <c r="D46" s="16">
        <v>2593363.56</v>
      </c>
      <c r="E46" s="16">
        <v>218600</v>
      </c>
      <c r="F46" s="16">
        <f>SUM(D46:E46)</f>
        <v>2811963.56</v>
      </c>
      <c r="H46" s="9" t="e">
        <f>+C46+#REF!+#REF!</f>
        <v>#REF!</v>
      </c>
    </row>
    <row r="47" spans="1:8" x14ac:dyDescent="0.2">
      <c r="A47" s="24" t="s">
        <v>87</v>
      </c>
      <c r="B47" s="15" t="s">
        <v>88</v>
      </c>
      <c r="C47" s="16">
        <v>0</v>
      </c>
      <c r="D47" s="16"/>
      <c r="E47" s="16"/>
      <c r="F47" s="16"/>
      <c r="H47" s="9" t="e">
        <f>+C47+#REF!+#REF!</f>
        <v>#REF!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>SUM(D49:D52)</f>
        <v>5209801.8499999996</v>
      </c>
      <c r="E48" s="20">
        <f>SUM(E49:E52)</f>
        <v>191330.92</v>
      </c>
      <c r="F48" s="20">
        <f>SUM(F49:F52)</f>
        <v>5401132.7699999996</v>
      </c>
      <c r="H48" s="9" t="e">
        <f>+C48+#REF!+#REF!</f>
        <v>#REF!</v>
      </c>
    </row>
    <row r="49" spans="1:8" x14ac:dyDescent="0.2">
      <c r="A49" s="26" t="s">
        <v>91</v>
      </c>
      <c r="B49" s="15" t="s">
        <v>92</v>
      </c>
      <c r="C49" s="21">
        <v>0</v>
      </c>
      <c r="D49" s="21">
        <v>5156850.8499999996</v>
      </c>
      <c r="E49" s="21">
        <v>184202.92</v>
      </c>
      <c r="F49" s="16">
        <f>SUM(C49:E49)</f>
        <v>5341053.7699999996</v>
      </c>
      <c r="H49" s="9" t="e">
        <f>+C49+#REF!+#REF!</f>
        <v>#REF!</v>
      </c>
    </row>
    <row r="50" spans="1:8" x14ac:dyDescent="0.2">
      <c r="A50" s="26" t="s">
        <v>93</v>
      </c>
      <c r="B50" s="15" t="s">
        <v>94</v>
      </c>
      <c r="C50" s="16">
        <v>0</v>
      </c>
      <c r="D50" s="16">
        <v>2110</v>
      </c>
      <c r="E50" s="16"/>
      <c r="F50" s="16">
        <f>SUM(C50:E50)</f>
        <v>2110</v>
      </c>
      <c r="H50" s="9" t="e">
        <f>+C50+#REF!+#REF!</f>
        <v>#REF!</v>
      </c>
    </row>
    <row r="51" spans="1:8" x14ac:dyDescent="0.2">
      <c r="A51" s="26" t="s">
        <v>95</v>
      </c>
      <c r="B51" s="15" t="s">
        <v>96</v>
      </c>
      <c r="C51" s="16">
        <v>0</v>
      </c>
      <c r="D51" s="16"/>
      <c r="E51" s="16"/>
      <c r="F51" s="16"/>
      <c r="H51" s="9" t="e">
        <f>+C51+#REF!+#REF!</f>
        <v>#REF!</v>
      </c>
    </row>
    <row r="52" spans="1:8" x14ac:dyDescent="0.2">
      <c r="A52" s="26" t="s">
        <v>97</v>
      </c>
      <c r="B52" s="15" t="s">
        <v>98</v>
      </c>
      <c r="C52" s="16">
        <v>0</v>
      </c>
      <c r="D52" s="16">
        <v>50841</v>
      </c>
      <c r="E52" s="16">
        <v>7128</v>
      </c>
      <c r="F52" s="16">
        <f>SUM(C52:E52)</f>
        <v>57969</v>
      </c>
      <c r="H52" s="9" t="e">
        <f>+C52+#REF!+#REF!</f>
        <v>#REF!</v>
      </c>
    </row>
    <row r="53" spans="1:8" ht="16.5" x14ac:dyDescent="0.3">
      <c r="A53" s="18" t="s">
        <v>99</v>
      </c>
      <c r="B53" s="19" t="s">
        <v>100</v>
      </c>
      <c r="C53" s="20">
        <f>+C54+C55+C58</f>
        <v>0</v>
      </c>
      <c r="D53" s="20">
        <f>+D54+D55+D58</f>
        <v>256103.1</v>
      </c>
      <c r="E53" s="20">
        <f>+E54+E55+E56+E57+E58+E59</f>
        <v>393342</v>
      </c>
      <c r="F53" s="20">
        <f>SUM(F54:F58)</f>
        <v>649445.1</v>
      </c>
      <c r="H53" s="9" t="e">
        <f>+C53+#REF!+#REF!</f>
        <v>#REF!</v>
      </c>
    </row>
    <row r="54" spans="1:8" x14ac:dyDescent="0.2">
      <c r="A54" s="26" t="s">
        <v>101</v>
      </c>
      <c r="B54" s="15" t="s">
        <v>102</v>
      </c>
      <c r="C54" s="16">
        <v>0</v>
      </c>
      <c r="D54" s="16">
        <v>184013.5</v>
      </c>
      <c r="E54" s="16"/>
      <c r="F54" s="16">
        <f t="shared" ref="F54:F59" si="2">SUM(C54:E54)</f>
        <v>184013.5</v>
      </c>
      <c r="H54" s="9" t="e">
        <f>+C54+#REF!+#REF!</f>
        <v>#REF!</v>
      </c>
    </row>
    <row r="55" spans="1:8" x14ac:dyDescent="0.2">
      <c r="A55" s="26" t="s">
        <v>103</v>
      </c>
      <c r="B55" s="15" t="s">
        <v>104</v>
      </c>
      <c r="C55" s="16">
        <v>0</v>
      </c>
      <c r="D55" s="16"/>
      <c r="E55" s="16"/>
      <c r="F55" s="16">
        <f t="shared" si="2"/>
        <v>0</v>
      </c>
      <c r="H55" s="9" t="e">
        <f>+C55+#REF!+#REF!</f>
        <v>#REF!</v>
      </c>
    </row>
    <row r="56" spans="1:8" x14ac:dyDescent="0.2">
      <c r="A56" s="26" t="s">
        <v>105</v>
      </c>
      <c r="B56" s="15" t="s">
        <v>106</v>
      </c>
      <c r="C56" s="16"/>
      <c r="D56" s="16"/>
      <c r="E56" s="16">
        <v>0</v>
      </c>
      <c r="F56" s="16">
        <f t="shared" si="2"/>
        <v>0</v>
      </c>
      <c r="H56" s="9" t="e">
        <f>+C56+#REF!+#REF!</f>
        <v>#REF!</v>
      </c>
    </row>
    <row r="57" spans="1:8" x14ac:dyDescent="0.2">
      <c r="A57" s="26" t="s">
        <v>107</v>
      </c>
      <c r="B57" s="15" t="s">
        <v>391</v>
      </c>
      <c r="C57" s="16">
        <v>0</v>
      </c>
      <c r="D57" s="16"/>
      <c r="E57" s="16">
        <v>345500</v>
      </c>
      <c r="F57" s="16">
        <f t="shared" si="2"/>
        <v>345500</v>
      </c>
      <c r="H57" s="9" t="e">
        <f>+C57+#REF!+#REF!</f>
        <v>#REF!</v>
      </c>
    </row>
    <row r="58" spans="1:8" x14ac:dyDescent="0.2">
      <c r="A58" s="26" t="s">
        <v>109</v>
      </c>
      <c r="B58" s="15" t="s">
        <v>110</v>
      </c>
      <c r="C58" s="16">
        <v>0</v>
      </c>
      <c r="D58" s="16">
        <v>72089.600000000006</v>
      </c>
      <c r="E58" s="16">
        <v>47842</v>
      </c>
      <c r="F58" s="16">
        <f t="shared" si="2"/>
        <v>119931.6</v>
      </c>
      <c r="H58" s="9" t="e">
        <f>+C58+#REF!+#REF!</f>
        <v>#REF!</v>
      </c>
    </row>
    <row r="59" spans="1:8" x14ac:dyDescent="0.2">
      <c r="A59" s="24"/>
      <c r="B59" s="15"/>
      <c r="C59" s="16"/>
      <c r="D59" s="16"/>
      <c r="E59" s="16"/>
      <c r="F59" s="16">
        <f t="shared" si="2"/>
        <v>0</v>
      </c>
      <c r="H59" s="9" t="e">
        <f>+C59+#REF!+#REF!</f>
        <v>#REF!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>SUM(D61:D64)</f>
        <v>148707.82999999999</v>
      </c>
      <c r="E60" s="20"/>
      <c r="F60" s="20">
        <f>SUM(F61:F63)</f>
        <v>148707.82999999999</v>
      </c>
      <c r="H60" s="9" t="e">
        <f>+C60+#REF!+#REF!</f>
        <v>#REF!</v>
      </c>
    </row>
    <row r="61" spans="1:8" x14ac:dyDescent="0.2">
      <c r="A61" s="26" t="s">
        <v>113</v>
      </c>
      <c r="B61" s="15" t="s">
        <v>114</v>
      </c>
      <c r="C61" s="16"/>
      <c r="D61" s="16"/>
      <c r="E61" s="16"/>
      <c r="F61" s="16">
        <f>SUM(C61:E61)</f>
        <v>0</v>
      </c>
      <c r="H61" s="9" t="e">
        <f>+C61+#REF!+#REF!</f>
        <v>#REF!</v>
      </c>
    </row>
    <row r="62" spans="1:8" x14ac:dyDescent="0.2">
      <c r="A62" s="26" t="s">
        <v>115</v>
      </c>
      <c r="B62" s="15" t="s">
        <v>116</v>
      </c>
      <c r="C62" s="16">
        <v>0</v>
      </c>
      <c r="D62" s="16"/>
      <c r="E62" s="16"/>
      <c r="F62" s="16">
        <f>SUM(C62:E62)</f>
        <v>0</v>
      </c>
      <c r="H62" s="9" t="e">
        <f>+C62+#REF!+#REF!</f>
        <v>#REF!</v>
      </c>
    </row>
    <row r="63" spans="1:8" x14ac:dyDescent="0.2">
      <c r="A63" s="26" t="s">
        <v>117</v>
      </c>
      <c r="B63" s="15" t="s">
        <v>118</v>
      </c>
      <c r="C63" s="16">
        <v>0</v>
      </c>
      <c r="D63" s="16">
        <v>148707.82999999999</v>
      </c>
      <c r="E63" s="16"/>
      <c r="F63" s="16">
        <f>SUM(C63:E63)</f>
        <v>148707.82999999999</v>
      </c>
      <c r="H63" s="9" t="e">
        <f>+C63+#REF!+#REF!</f>
        <v>#REF!</v>
      </c>
    </row>
    <row r="64" spans="1:8" x14ac:dyDescent="0.2">
      <c r="A64" s="24"/>
      <c r="B64" s="15"/>
      <c r="C64" s="16"/>
      <c r="D64" s="16"/>
      <c r="E64" s="16"/>
      <c r="F64" s="16">
        <f>SUM(C64:E64)</f>
        <v>0</v>
      </c>
      <c r="H64" s="9" t="e">
        <f>+C64+#REF!+#REF!</f>
        <v>#REF!</v>
      </c>
    </row>
    <row r="65" spans="1:8" ht="16.5" x14ac:dyDescent="0.3">
      <c r="A65" s="18" t="s">
        <v>119</v>
      </c>
      <c r="B65" s="19" t="s">
        <v>120</v>
      </c>
      <c r="C65" s="20">
        <f>SUM(C66:C80)</f>
        <v>0</v>
      </c>
      <c r="D65" s="20">
        <f>SUM(D66:D80)</f>
        <v>358387.07</v>
      </c>
      <c r="E65" s="20">
        <f>SUM(E66:E80)</f>
        <v>703465.24</v>
      </c>
      <c r="F65" s="20">
        <f>SUM(F66:F78)</f>
        <v>497774.55000000005</v>
      </c>
      <c r="H65" s="9" t="e">
        <f>+C65+#REF!+#REF!</f>
        <v>#REF!</v>
      </c>
    </row>
    <row r="66" spans="1:8" x14ac:dyDescent="0.2">
      <c r="A66" s="26" t="s">
        <v>121</v>
      </c>
      <c r="B66" s="15" t="s">
        <v>122</v>
      </c>
      <c r="C66" s="16">
        <v>0</v>
      </c>
      <c r="D66" s="16"/>
      <c r="E66" s="16">
        <v>0</v>
      </c>
      <c r="F66" s="16">
        <f t="shared" ref="F66:F78" si="3">SUM(C66:E66)</f>
        <v>0</v>
      </c>
      <c r="H66" s="9" t="e">
        <f>+C66+#REF!+#REF!</f>
        <v>#REF!</v>
      </c>
    </row>
    <row r="67" spans="1:8" x14ac:dyDescent="0.2">
      <c r="A67" s="26" t="s">
        <v>123</v>
      </c>
      <c r="B67" s="15" t="s">
        <v>124</v>
      </c>
      <c r="C67" s="16">
        <v>0</v>
      </c>
      <c r="D67" s="16">
        <v>352167.07</v>
      </c>
      <c r="E67" s="16">
        <v>0</v>
      </c>
      <c r="F67" s="16">
        <f t="shared" si="3"/>
        <v>352167.07</v>
      </c>
      <c r="H67" s="9"/>
    </row>
    <row r="68" spans="1:8" x14ac:dyDescent="0.2">
      <c r="A68" s="26" t="s">
        <v>125</v>
      </c>
      <c r="B68" s="15" t="s">
        <v>126</v>
      </c>
      <c r="C68" s="16">
        <v>0</v>
      </c>
      <c r="D68" s="16"/>
      <c r="E68" s="16"/>
      <c r="F68" s="16">
        <f t="shared" si="3"/>
        <v>0</v>
      </c>
      <c r="H68" s="9"/>
    </row>
    <row r="69" spans="1:8" x14ac:dyDescent="0.2">
      <c r="A69" s="26" t="s">
        <v>127</v>
      </c>
      <c r="B69" s="15" t="s">
        <v>128</v>
      </c>
      <c r="C69" s="16">
        <v>0</v>
      </c>
      <c r="D69" s="16"/>
      <c r="E69" s="16">
        <v>0</v>
      </c>
      <c r="F69" s="16">
        <f t="shared" si="3"/>
        <v>0</v>
      </c>
      <c r="H69" s="9"/>
    </row>
    <row r="70" spans="1:8" x14ac:dyDescent="0.2">
      <c r="A70" s="26" t="s">
        <v>129</v>
      </c>
      <c r="B70" s="15" t="s">
        <v>130</v>
      </c>
      <c r="C70" s="16">
        <v>0</v>
      </c>
      <c r="D70" s="16">
        <v>140</v>
      </c>
      <c r="E70" s="16"/>
      <c r="F70" s="16">
        <f t="shared" si="3"/>
        <v>140</v>
      </c>
      <c r="H70" s="9"/>
    </row>
    <row r="71" spans="1:8" x14ac:dyDescent="0.2">
      <c r="A71" s="26" t="s">
        <v>131</v>
      </c>
      <c r="B71" s="15" t="s">
        <v>132</v>
      </c>
      <c r="C71" s="16">
        <v>0</v>
      </c>
      <c r="D71" s="16"/>
      <c r="E71" s="16"/>
      <c r="F71" s="16">
        <f t="shared" si="3"/>
        <v>0</v>
      </c>
      <c r="H71" s="9"/>
    </row>
    <row r="72" spans="1:8" x14ac:dyDescent="0.2">
      <c r="A72" s="26" t="s">
        <v>397</v>
      </c>
      <c r="B72" s="15" t="s">
        <v>398</v>
      </c>
      <c r="C72" s="16"/>
      <c r="D72" s="16">
        <v>1770</v>
      </c>
      <c r="E72" s="16"/>
      <c r="F72" s="16">
        <f t="shared" si="3"/>
        <v>1770</v>
      </c>
      <c r="H72" s="9"/>
    </row>
    <row r="73" spans="1:8" x14ac:dyDescent="0.2">
      <c r="A73" s="26" t="s">
        <v>139</v>
      </c>
      <c r="B73" s="15" t="s">
        <v>399</v>
      </c>
      <c r="C73" s="16"/>
      <c r="D73" s="16"/>
      <c r="E73" s="16"/>
      <c r="F73" s="16">
        <f t="shared" si="3"/>
        <v>0</v>
      </c>
      <c r="H73" s="9"/>
    </row>
    <row r="74" spans="1:8" x14ac:dyDescent="0.2">
      <c r="A74" s="26" t="s">
        <v>133</v>
      </c>
      <c r="B74" s="15" t="s">
        <v>134</v>
      </c>
      <c r="C74" s="16">
        <v>0</v>
      </c>
      <c r="D74" s="16"/>
      <c r="E74" s="16"/>
      <c r="F74" s="16">
        <f t="shared" si="3"/>
        <v>0</v>
      </c>
      <c r="H74" s="9" t="e">
        <f>+C74+#REF!+#REF!</f>
        <v>#REF!</v>
      </c>
    </row>
    <row r="75" spans="1:8" x14ac:dyDescent="0.2">
      <c r="A75" s="26" t="s">
        <v>135</v>
      </c>
      <c r="B75" s="15" t="s">
        <v>136</v>
      </c>
      <c r="C75" s="16">
        <v>0</v>
      </c>
      <c r="D75" s="16"/>
      <c r="E75" s="16"/>
      <c r="F75" s="16">
        <f t="shared" si="3"/>
        <v>0</v>
      </c>
      <c r="H75" s="9"/>
    </row>
    <row r="76" spans="1:8" x14ac:dyDescent="0.2">
      <c r="A76" s="26" t="s">
        <v>137</v>
      </c>
      <c r="B76" s="15" t="s">
        <v>138</v>
      </c>
      <c r="C76" s="16">
        <v>0</v>
      </c>
      <c r="D76" s="16"/>
      <c r="E76" s="16"/>
      <c r="F76" s="16">
        <f t="shared" si="3"/>
        <v>0</v>
      </c>
      <c r="H76" s="9"/>
    </row>
    <row r="77" spans="1:8" x14ac:dyDescent="0.2">
      <c r="A77" s="26" t="s">
        <v>139</v>
      </c>
      <c r="B77" s="15" t="s">
        <v>140</v>
      </c>
      <c r="C77" s="16">
        <v>0</v>
      </c>
      <c r="D77" s="16"/>
      <c r="E77" s="16">
        <v>13829.53</v>
      </c>
      <c r="F77" s="16">
        <f t="shared" si="3"/>
        <v>13829.53</v>
      </c>
      <c r="H77" s="9"/>
    </row>
    <row r="78" spans="1:8" x14ac:dyDescent="0.2">
      <c r="A78" s="26" t="s">
        <v>133</v>
      </c>
      <c r="B78" s="15" t="s">
        <v>141</v>
      </c>
      <c r="C78" s="16">
        <v>0</v>
      </c>
      <c r="D78" s="16">
        <v>4310</v>
      </c>
      <c r="E78" s="16">
        <v>125557.95</v>
      </c>
      <c r="F78" s="16">
        <f t="shared" si="3"/>
        <v>129867.95</v>
      </c>
      <c r="H78" s="9"/>
    </row>
    <row r="79" spans="1:8" x14ac:dyDescent="0.2">
      <c r="A79" s="26" t="s">
        <v>137</v>
      </c>
      <c r="B79" s="15" t="s">
        <v>401</v>
      </c>
      <c r="C79" s="16"/>
      <c r="D79" s="16"/>
      <c r="E79" s="16">
        <v>564077.76</v>
      </c>
      <c r="F79" s="16"/>
      <c r="H79" s="9"/>
    </row>
    <row r="80" spans="1:8" x14ac:dyDescent="0.2">
      <c r="A80" s="26" t="s">
        <v>142</v>
      </c>
      <c r="B80" s="15" t="s">
        <v>143</v>
      </c>
      <c r="C80" s="16"/>
      <c r="D80" s="16"/>
      <c r="E80" s="16"/>
      <c r="F80" s="16">
        <f>SUM(C80:E80)</f>
        <v>0</v>
      </c>
      <c r="H80" s="9" t="e">
        <f>+C80+#REF!+#REF!</f>
        <v>#REF!</v>
      </c>
    </row>
    <row r="81" spans="1:8" ht="16.5" x14ac:dyDescent="0.3">
      <c r="A81" s="18" t="s">
        <v>145</v>
      </c>
      <c r="B81" s="19" t="s">
        <v>146</v>
      </c>
      <c r="C81" s="20">
        <f>SUM(C82:C97)</f>
        <v>0</v>
      </c>
      <c r="D81" s="20">
        <f>SUM(D82:D97)</f>
        <v>2427143</v>
      </c>
      <c r="E81" s="20">
        <f>SUM(E82:E97)</f>
        <v>861593.44000000006</v>
      </c>
      <c r="F81" s="20">
        <f>SUM(F82:F97)</f>
        <v>3288736.44</v>
      </c>
      <c r="H81" s="9" t="e">
        <f>+C81+#REF!+#REF!</f>
        <v>#REF!</v>
      </c>
    </row>
    <row r="82" spans="1:8" x14ac:dyDescent="0.2">
      <c r="A82" s="26" t="s">
        <v>147</v>
      </c>
      <c r="B82" s="15" t="s">
        <v>148</v>
      </c>
      <c r="C82" s="16">
        <v>0</v>
      </c>
      <c r="D82" s="16">
        <v>1072.9000000000001</v>
      </c>
      <c r="E82" s="16"/>
      <c r="F82" s="16">
        <f t="shared" ref="F82:F97" si="4">SUM(C82:E82)</f>
        <v>1072.9000000000001</v>
      </c>
      <c r="H82" s="9" t="e">
        <f>+C82+#REF!+#REF!</f>
        <v>#REF!</v>
      </c>
    </row>
    <row r="83" spans="1:8" x14ac:dyDescent="0.2">
      <c r="A83" s="26" t="s">
        <v>149</v>
      </c>
      <c r="B83" s="15" t="s">
        <v>150</v>
      </c>
      <c r="C83" s="16">
        <v>0</v>
      </c>
      <c r="D83" s="16"/>
      <c r="E83" s="16"/>
      <c r="F83" s="16">
        <f t="shared" si="4"/>
        <v>0</v>
      </c>
      <c r="H83" s="9" t="e">
        <f>+C83+#REF!+#REF!</f>
        <v>#REF!</v>
      </c>
    </row>
    <row r="84" spans="1:8" x14ac:dyDescent="0.2">
      <c r="A84" s="26" t="s">
        <v>151</v>
      </c>
      <c r="B84" s="15" t="s">
        <v>152</v>
      </c>
      <c r="C84" s="16">
        <v>0</v>
      </c>
      <c r="D84" s="16"/>
      <c r="E84" s="16"/>
      <c r="F84" s="16">
        <f t="shared" si="4"/>
        <v>0</v>
      </c>
      <c r="H84" s="9"/>
    </row>
    <row r="85" spans="1:8" x14ac:dyDescent="0.2">
      <c r="A85" s="26" t="s">
        <v>153</v>
      </c>
      <c r="B85" s="15" t="s">
        <v>154</v>
      </c>
      <c r="C85" s="16">
        <v>0</v>
      </c>
      <c r="D85" s="16">
        <v>11800</v>
      </c>
      <c r="E85" s="16"/>
      <c r="F85" s="16">
        <f t="shared" si="4"/>
        <v>11800</v>
      </c>
      <c r="H85" s="9" t="e">
        <f>+C85+#REF!+#REF!</f>
        <v>#REF!</v>
      </c>
    </row>
    <row r="86" spans="1:8" x14ac:dyDescent="0.2">
      <c r="A86" s="26" t="s">
        <v>155</v>
      </c>
      <c r="B86" s="15" t="s">
        <v>156</v>
      </c>
      <c r="C86" s="16">
        <v>0</v>
      </c>
      <c r="D86" s="16">
        <v>20650</v>
      </c>
      <c r="E86" s="16">
        <v>737.5</v>
      </c>
      <c r="F86" s="16">
        <f t="shared" si="4"/>
        <v>21387.5</v>
      </c>
      <c r="H86" s="9"/>
    </row>
    <row r="87" spans="1:8" x14ac:dyDescent="0.2">
      <c r="A87" s="26" t="s">
        <v>157</v>
      </c>
      <c r="B87" s="15" t="s">
        <v>158</v>
      </c>
      <c r="C87" s="16">
        <v>0</v>
      </c>
      <c r="D87" s="16">
        <v>15700</v>
      </c>
      <c r="E87" s="16">
        <v>15956.18</v>
      </c>
      <c r="F87" s="16">
        <f t="shared" si="4"/>
        <v>31656.18</v>
      </c>
      <c r="H87" s="9" t="e">
        <f>+C87+#REF!+#REF!</f>
        <v>#REF!</v>
      </c>
    </row>
    <row r="88" spans="1:8" x14ac:dyDescent="0.2">
      <c r="A88" s="26" t="s">
        <v>159</v>
      </c>
      <c r="B88" s="15" t="s">
        <v>160</v>
      </c>
      <c r="C88" s="16">
        <v>0</v>
      </c>
      <c r="D88" s="16">
        <v>7002</v>
      </c>
      <c r="E88" s="16">
        <v>30000</v>
      </c>
      <c r="F88" s="16">
        <f t="shared" si="4"/>
        <v>37002</v>
      </c>
      <c r="H88" s="9" t="e">
        <f>+C88+#REF!+#REF!</f>
        <v>#REF!</v>
      </c>
    </row>
    <row r="89" spans="1:8" x14ac:dyDescent="0.2">
      <c r="A89" s="26" t="s">
        <v>161</v>
      </c>
      <c r="B89" s="15" t="s">
        <v>162</v>
      </c>
      <c r="C89" s="16">
        <v>0</v>
      </c>
      <c r="D89" s="16"/>
      <c r="E89" s="16">
        <v>10000</v>
      </c>
      <c r="F89" s="16">
        <f t="shared" si="4"/>
        <v>10000</v>
      </c>
      <c r="H89" s="9" t="e">
        <f>+C89+#REF!+#REF!</f>
        <v>#REF!</v>
      </c>
    </row>
    <row r="90" spans="1:8" x14ac:dyDescent="0.2">
      <c r="A90" s="26" t="s">
        <v>393</v>
      </c>
      <c r="B90" s="15" t="s">
        <v>394</v>
      </c>
      <c r="C90" s="16"/>
      <c r="D90" s="16"/>
      <c r="E90" s="16"/>
      <c r="F90" s="16">
        <f t="shared" si="4"/>
        <v>0</v>
      </c>
      <c r="H90" s="9"/>
    </row>
    <row r="91" spans="1:8" x14ac:dyDescent="0.2">
      <c r="A91" s="26" t="s">
        <v>161</v>
      </c>
      <c r="B91" s="15" t="s">
        <v>400</v>
      </c>
      <c r="C91" s="16"/>
      <c r="D91" s="16">
        <v>4500</v>
      </c>
      <c r="E91" s="16"/>
      <c r="F91" s="16">
        <f t="shared" si="4"/>
        <v>4500</v>
      </c>
      <c r="H91" s="9"/>
    </row>
    <row r="92" spans="1:8" x14ac:dyDescent="0.2">
      <c r="A92" s="26" t="s">
        <v>163</v>
      </c>
      <c r="B92" s="15" t="s">
        <v>164</v>
      </c>
      <c r="C92" s="16">
        <v>0</v>
      </c>
      <c r="D92" s="16"/>
      <c r="E92" s="16"/>
      <c r="F92" s="16">
        <f t="shared" si="4"/>
        <v>0</v>
      </c>
      <c r="H92" s="9" t="e">
        <f>+C97+#REF!+#REF!</f>
        <v>#REF!</v>
      </c>
    </row>
    <row r="93" spans="1:8" x14ac:dyDescent="0.2">
      <c r="A93" s="26" t="s">
        <v>165</v>
      </c>
      <c r="B93" s="15" t="s">
        <v>166</v>
      </c>
      <c r="C93" s="16">
        <v>0</v>
      </c>
      <c r="D93" s="16">
        <v>474574</v>
      </c>
      <c r="E93" s="16"/>
      <c r="F93" s="16">
        <f t="shared" si="4"/>
        <v>474574</v>
      </c>
      <c r="H93" s="9"/>
    </row>
    <row r="94" spans="1:8" x14ac:dyDescent="0.2">
      <c r="A94" s="26" t="s">
        <v>167</v>
      </c>
      <c r="B94" s="15" t="s">
        <v>168</v>
      </c>
      <c r="C94" s="16">
        <v>0</v>
      </c>
      <c r="D94" s="16"/>
      <c r="E94" s="16">
        <v>588149.76000000001</v>
      </c>
      <c r="F94" s="16">
        <f t="shared" si="4"/>
        <v>588149.76000000001</v>
      </c>
      <c r="H94" s="9"/>
    </row>
    <row r="95" spans="1:8" x14ac:dyDescent="0.2">
      <c r="A95" s="26" t="s">
        <v>169</v>
      </c>
      <c r="B95" s="15" t="s">
        <v>170</v>
      </c>
      <c r="C95" s="16">
        <v>0</v>
      </c>
      <c r="D95" s="16">
        <v>1571415</v>
      </c>
      <c r="E95" s="16">
        <v>216750</v>
      </c>
      <c r="F95" s="16">
        <f t="shared" si="4"/>
        <v>1788165</v>
      </c>
      <c r="H95" s="9" t="e">
        <f>+C95+#REF!+#REF!</f>
        <v>#REF!</v>
      </c>
    </row>
    <row r="96" spans="1:8" x14ac:dyDescent="0.2">
      <c r="A96" s="26" t="s">
        <v>171</v>
      </c>
      <c r="B96" s="15" t="s">
        <v>172</v>
      </c>
      <c r="C96" s="16">
        <v>0</v>
      </c>
      <c r="D96" s="16"/>
      <c r="E96" s="16"/>
      <c r="F96" s="16">
        <f t="shared" si="4"/>
        <v>0</v>
      </c>
      <c r="H96" s="9"/>
    </row>
    <row r="97" spans="1:8" x14ac:dyDescent="0.2">
      <c r="A97" s="26" t="s">
        <v>173</v>
      </c>
      <c r="B97" s="15" t="s">
        <v>174</v>
      </c>
      <c r="C97" s="16">
        <v>0</v>
      </c>
      <c r="D97" s="16">
        <v>320429.09999999998</v>
      </c>
      <c r="E97" s="16"/>
      <c r="F97" s="16">
        <f t="shared" si="4"/>
        <v>320429.09999999998</v>
      </c>
      <c r="H97" s="9"/>
    </row>
    <row r="98" spans="1:8" ht="16.5" x14ac:dyDescent="0.3">
      <c r="A98" s="18" t="s">
        <v>175</v>
      </c>
      <c r="B98" s="19" t="s">
        <v>176</v>
      </c>
      <c r="C98" s="28">
        <f>+C99</f>
        <v>0</v>
      </c>
      <c r="D98" s="28">
        <f>+D99</f>
        <v>5200</v>
      </c>
      <c r="E98" s="28">
        <f>+E99</f>
        <v>715599.47</v>
      </c>
      <c r="F98" s="20">
        <f>SUM(F99:F102)</f>
        <v>720799.47</v>
      </c>
      <c r="G98" s="20">
        <f>SUM(G99:G102)</f>
        <v>0</v>
      </c>
      <c r="H98" s="20" t="e">
        <f>SUM(H99:H102)</f>
        <v>#REF!</v>
      </c>
    </row>
    <row r="99" spans="1:8" x14ac:dyDescent="0.2">
      <c r="A99" s="26" t="s">
        <v>177</v>
      </c>
      <c r="B99" s="15" t="s">
        <v>178</v>
      </c>
      <c r="C99" s="16">
        <v>0</v>
      </c>
      <c r="D99" s="16">
        <v>5200</v>
      </c>
      <c r="E99" s="16">
        <v>715599.47</v>
      </c>
      <c r="F99" s="16">
        <f>SUM(C99:E99)</f>
        <v>720799.47</v>
      </c>
      <c r="H99" s="9" t="e">
        <f>+C99+#REF!+#REF!</f>
        <v>#REF!</v>
      </c>
    </row>
    <row r="100" spans="1:8" x14ac:dyDescent="0.2">
      <c r="A100" s="26" t="s">
        <v>179</v>
      </c>
      <c r="B100" s="15" t="s">
        <v>180</v>
      </c>
      <c r="C100" s="16"/>
      <c r="D100" s="16"/>
      <c r="E100" s="16"/>
      <c r="F100" s="16">
        <v>0</v>
      </c>
      <c r="H100" s="9" t="e">
        <f>+C100+#REF!+#REF!</f>
        <v>#REF!</v>
      </c>
    </row>
    <row r="101" spans="1:8" x14ac:dyDescent="0.2">
      <c r="A101" s="26" t="s">
        <v>181</v>
      </c>
      <c r="B101" s="15" t="s">
        <v>182</v>
      </c>
      <c r="C101" s="16"/>
      <c r="D101" s="16"/>
      <c r="E101" s="16"/>
      <c r="F101" s="16">
        <v>0</v>
      </c>
      <c r="H101" s="9" t="e">
        <f>+C101+#REF!+#REF!</f>
        <v>#REF!</v>
      </c>
    </row>
    <row r="102" spans="1:8" ht="13.5" thickBot="1" x14ac:dyDescent="0.25">
      <c r="A102" s="29" t="s">
        <v>183</v>
      </c>
      <c r="B102" s="30" t="s">
        <v>184</v>
      </c>
      <c r="C102" s="31"/>
      <c r="D102" s="31"/>
      <c r="E102" s="31"/>
      <c r="F102" s="16">
        <f>SUM(C102:C102)</f>
        <v>0</v>
      </c>
      <c r="H102" s="9"/>
    </row>
    <row r="103" spans="1:8" ht="16.5" thickBot="1" x14ac:dyDescent="0.3">
      <c r="A103" s="6">
        <v>2.2999999999999998</v>
      </c>
      <c r="B103" s="7" t="s">
        <v>185</v>
      </c>
      <c r="C103" s="8">
        <f>C104+C110+C116+C123+C126+C133+C148+C157</f>
        <v>980000</v>
      </c>
      <c r="D103" s="8">
        <f>D104+D110+D116+D123+D126+D133+D148+D157</f>
        <v>2055214.93</v>
      </c>
      <c r="E103" s="8">
        <f>E104+E110+E116+E123+E126+E133+E148+E157</f>
        <v>1575690.65</v>
      </c>
      <c r="F103" s="8">
        <f>+F104+F110+F116+F123+F126+F133+F148+F157</f>
        <v>4608405.58</v>
      </c>
      <c r="H103" s="9" t="e">
        <f>+C103+#REF!+#REF!</f>
        <v>#REF!</v>
      </c>
    </row>
    <row r="104" spans="1:8" ht="16.5" x14ac:dyDescent="0.3">
      <c r="A104" s="18" t="s">
        <v>186</v>
      </c>
      <c r="B104" s="19" t="s">
        <v>187</v>
      </c>
      <c r="C104" s="20">
        <f>+C105+C106+C108+C109</f>
        <v>0</v>
      </c>
      <c r="D104" s="20">
        <f>+D105+D107+D108+D109</f>
        <v>1217070.47</v>
      </c>
      <c r="E104" s="20">
        <f>+E105+E106+E108+E109</f>
        <v>121355.25</v>
      </c>
      <c r="F104" s="20">
        <f>SUM(F105:F108)</f>
        <v>1335925.72</v>
      </c>
      <c r="H104" s="9" t="e">
        <f>+C104+#REF!+#REF!</f>
        <v>#REF!</v>
      </c>
    </row>
    <row r="105" spans="1:8" x14ac:dyDescent="0.2">
      <c r="A105" s="26" t="s">
        <v>188</v>
      </c>
      <c r="B105" s="15" t="s">
        <v>189</v>
      </c>
      <c r="C105" s="16">
        <v>0</v>
      </c>
      <c r="D105" s="16">
        <v>1212910.47</v>
      </c>
      <c r="E105" s="16">
        <v>94451.25</v>
      </c>
      <c r="F105" s="16">
        <f>SUM(C105:E105)</f>
        <v>1307361.72</v>
      </c>
      <c r="H105" s="9" t="e">
        <f>+C105+#REF!+#REF!</f>
        <v>#REF!</v>
      </c>
    </row>
    <row r="106" spans="1:8" x14ac:dyDescent="0.2">
      <c r="A106" s="26" t="s">
        <v>190</v>
      </c>
      <c r="B106" s="15" t="s">
        <v>191</v>
      </c>
      <c r="C106" s="16">
        <v>0</v>
      </c>
      <c r="D106" s="16"/>
      <c r="E106" s="16"/>
      <c r="F106" s="16">
        <f>SUM(C106:E106)</f>
        <v>0</v>
      </c>
      <c r="H106" s="9" t="e">
        <f>+C106+#REF!+#REF!</f>
        <v>#REF!</v>
      </c>
    </row>
    <row r="107" spans="1:8" x14ac:dyDescent="0.2">
      <c r="A107" s="26" t="s">
        <v>395</v>
      </c>
      <c r="B107" s="15" t="s">
        <v>396</v>
      </c>
      <c r="C107" s="16"/>
      <c r="D107" s="16"/>
      <c r="E107" s="16"/>
      <c r="F107" s="16">
        <f>SUM(C107:E107)</f>
        <v>0</v>
      </c>
      <c r="H107" s="9"/>
    </row>
    <row r="108" spans="1:8" x14ac:dyDescent="0.2">
      <c r="A108" s="26" t="s">
        <v>192</v>
      </c>
      <c r="B108" s="15" t="s">
        <v>193</v>
      </c>
      <c r="C108" s="16">
        <v>0</v>
      </c>
      <c r="D108" s="16">
        <v>1660</v>
      </c>
      <c r="E108" s="16">
        <v>26904</v>
      </c>
      <c r="F108" s="16">
        <f>SUM(C108:E108)</f>
        <v>28564</v>
      </c>
      <c r="H108" s="9" t="e">
        <f>+C108+#REF!+#REF!</f>
        <v>#REF!</v>
      </c>
    </row>
    <row r="109" spans="1:8" x14ac:dyDescent="0.2">
      <c r="A109" s="26" t="s">
        <v>194</v>
      </c>
      <c r="B109" s="15" t="s">
        <v>195</v>
      </c>
      <c r="C109" s="16">
        <v>0</v>
      </c>
      <c r="D109" s="16">
        <v>2500</v>
      </c>
      <c r="E109" s="16"/>
      <c r="F109" s="16">
        <f>SUM(C109:E109)</f>
        <v>2500</v>
      </c>
      <c r="H109" s="9" t="e">
        <f>+C109+#REF!+#REF!</f>
        <v>#REF!</v>
      </c>
    </row>
    <row r="110" spans="1:8" ht="16.5" x14ac:dyDescent="0.3">
      <c r="A110" s="18" t="s">
        <v>196</v>
      </c>
      <c r="B110" s="19" t="s">
        <v>197</v>
      </c>
      <c r="C110" s="20">
        <f>SUM(C111:C115)</f>
        <v>0</v>
      </c>
      <c r="D110" s="20">
        <f>SUM(D111:D115)</f>
        <v>17608</v>
      </c>
      <c r="E110" s="20">
        <f>SUM(E111:E115)</f>
        <v>97819.94</v>
      </c>
      <c r="F110" s="20">
        <f>SUM(F111:F114)</f>
        <v>115427.94</v>
      </c>
      <c r="H110" s="9" t="e">
        <f>+C110+#REF!+#REF!</f>
        <v>#REF!</v>
      </c>
    </row>
    <row r="111" spans="1:8" x14ac:dyDescent="0.2">
      <c r="A111" s="26" t="s">
        <v>198</v>
      </c>
      <c r="B111" s="15" t="s">
        <v>199</v>
      </c>
      <c r="C111" s="16">
        <v>0</v>
      </c>
      <c r="D111" s="16">
        <v>6608</v>
      </c>
      <c r="E111" s="16">
        <v>469.94</v>
      </c>
      <c r="F111" s="16">
        <f>SUM(C111:E111)</f>
        <v>7077.94</v>
      </c>
      <c r="H111" s="9" t="e">
        <f>+C111+#REF!+#REF!</f>
        <v>#REF!</v>
      </c>
    </row>
    <row r="112" spans="1:8" x14ac:dyDescent="0.2">
      <c r="A112" s="26" t="s">
        <v>200</v>
      </c>
      <c r="B112" s="15" t="s">
        <v>201</v>
      </c>
      <c r="C112" s="16">
        <v>0</v>
      </c>
      <c r="D112" s="16">
        <v>11000</v>
      </c>
      <c r="E112" s="16"/>
      <c r="F112" s="16">
        <f>SUM(C112:E112)</f>
        <v>11000</v>
      </c>
      <c r="H112" s="9" t="e">
        <f>+C112+#REF!+#REF!</f>
        <v>#REF!</v>
      </c>
    </row>
    <row r="113" spans="1:8" x14ac:dyDescent="0.2">
      <c r="A113" s="26" t="s">
        <v>202</v>
      </c>
      <c r="B113" s="15" t="s">
        <v>203</v>
      </c>
      <c r="C113" s="16">
        <v>0</v>
      </c>
      <c r="D113" s="16"/>
      <c r="E113" s="16">
        <v>97350</v>
      </c>
      <c r="F113" s="16">
        <f>SUM(C113:E113)</f>
        <v>97350</v>
      </c>
      <c r="H113" s="9" t="e">
        <f>+C113+#REF!+#REF!</f>
        <v>#REF!</v>
      </c>
    </row>
    <row r="114" spans="1:8" x14ac:dyDescent="0.2">
      <c r="A114" s="26" t="s">
        <v>204</v>
      </c>
      <c r="B114" s="15" t="s">
        <v>205</v>
      </c>
      <c r="C114" s="16">
        <v>0</v>
      </c>
      <c r="D114" s="16"/>
      <c r="E114" s="16"/>
      <c r="F114" s="16">
        <f>SUM(C114:E114)</f>
        <v>0</v>
      </c>
      <c r="H114" s="9" t="e">
        <f>+C114+#REF!+#REF!</f>
        <v>#REF!</v>
      </c>
    </row>
    <row r="115" spans="1:8" x14ac:dyDescent="0.2">
      <c r="A115" s="24"/>
      <c r="B115" s="15"/>
      <c r="C115" s="16"/>
      <c r="D115" s="16"/>
      <c r="E115" s="16"/>
      <c r="F115" s="16">
        <f>SUM(C115:E115)</f>
        <v>0</v>
      </c>
      <c r="H115" s="9" t="e">
        <f>+C115+#REF!+#REF!</f>
        <v>#REF!</v>
      </c>
    </row>
    <row r="116" spans="1:8" ht="16.5" x14ac:dyDescent="0.3">
      <c r="A116" s="18" t="s">
        <v>206</v>
      </c>
      <c r="B116" s="19" t="s">
        <v>207</v>
      </c>
      <c r="C116" s="20">
        <f>SUM(C117:C122)</f>
        <v>0</v>
      </c>
      <c r="D116" s="20">
        <f>SUM(D117:D122)</f>
        <v>6503.69</v>
      </c>
      <c r="E116" s="20">
        <f>SUM(E117:E122)</f>
        <v>500</v>
      </c>
      <c r="F116" s="20">
        <f>SUM(F117:F120)</f>
        <v>7003.69</v>
      </c>
      <c r="H116" s="9" t="e">
        <f>+C116+#REF!+#REF!</f>
        <v>#REF!</v>
      </c>
    </row>
    <row r="117" spans="1:8" x14ac:dyDescent="0.2">
      <c r="A117" s="26" t="s">
        <v>208</v>
      </c>
      <c r="B117" s="15" t="s">
        <v>209</v>
      </c>
      <c r="C117" s="16">
        <v>0</v>
      </c>
      <c r="D117" s="16">
        <v>230</v>
      </c>
      <c r="E117" s="16"/>
      <c r="F117" s="16">
        <f t="shared" ref="F117:F122" si="5">SUM(C117:E117)</f>
        <v>230</v>
      </c>
      <c r="H117" s="9" t="e">
        <f>+C117+#REF!+#REF!</f>
        <v>#REF!</v>
      </c>
    </row>
    <row r="118" spans="1:8" x14ac:dyDescent="0.2">
      <c r="A118" s="26" t="s">
        <v>210</v>
      </c>
      <c r="B118" s="15" t="s">
        <v>211</v>
      </c>
      <c r="C118" s="16">
        <v>0</v>
      </c>
      <c r="D118" s="16">
        <f>78.95+5599.74</f>
        <v>5678.69</v>
      </c>
      <c r="E118" s="16">
        <v>500</v>
      </c>
      <c r="F118" s="16">
        <f t="shared" si="5"/>
        <v>6178.69</v>
      </c>
      <c r="H118" s="9" t="e">
        <f>+C118+#REF!+#REF!</f>
        <v>#REF!</v>
      </c>
    </row>
    <row r="119" spans="1:8" x14ac:dyDescent="0.2">
      <c r="A119" s="26" t="s">
        <v>212</v>
      </c>
      <c r="B119" s="15" t="s">
        <v>213</v>
      </c>
      <c r="C119" s="16">
        <v>0</v>
      </c>
      <c r="D119" s="16">
        <v>365</v>
      </c>
      <c r="E119" s="16"/>
      <c r="F119" s="16">
        <f t="shared" si="5"/>
        <v>365</v>
      </c>
      <c r="H119" s="9" t="e">
        <f>+C119+#REF!+#REF!</f>
        <v>#REF!</v>
      </c>
    </row>
    <row r="120" spans="1:8" x14ac:dyDescent="0.2">
      <c r="A120" s="26" t="s">
        <v>214</v>
      </c>
      <c r="B120" s="15" t="s">
        <v>215</v>
      </c>
      <c r="C120" s="16">
        <v>0</v>
      </c>
      <c r="D120" s="16">
        <v>230</v>
      </c>
      <c r="E120" s="16"/>
      <c r="F120" s="16">
        <f t="shared" si="5"/>
        <v>230</v>
      </c>
      <c r="H120" s="9" t="e">
        <f>+C120+#REF!+#REF!</f>
        <v>#REF!</v>
      </c>
    </row>
    <row r="121" spans="1:8" x14ac:dyDescent="0.2">
      <c r="A121" s="26" t="s">
        <v>216</v>
      </c>
      <c r="B121" s="15" t="s">
        <v>217</v>
      </c>
      <c r="C121" s="16">
        <v>0</v>
      </c>
      <c r="D121" s="16"/>
      <c r="E121" s="16"/>
      <c r="F121" s="16">
        <f t="shared" si="5"/>
        <v>0</v>
      </c>
      <c r="H121" s="9" t="e">
        <f>+C121+#REF!+#REF!</f>
        <v>#REF!</v>
      </c>
    </row>
    <row r="122" spans="1:8" x14ac:dyDescent="0.2">
      <c r="A122" s="24"/>
      <c r="B122" s="15"/>
      <c r="C122" s="16"/>
      <c r="D122" s="16"/>
      <c r="E122" s="16"/>
      <c r="F122" s="16">
        <f t="shared" si="5"/>
        <v>0</v>
      </c>
      <c r="H122" s="9" t="e">
        <f>+C122+#REF!+#REF!</f>
        <v>#REF!</v>
      </c>
    </row>
    <row r="123" spans="1:8" ht="16.5" x14ac:dyDescent="0.3">
      <c r="A123" s="18" t="s">
        <v>218</v>
      </c>
      <c r="B123" s="19" t="s">
        <v>219</v>
      </c>
      <c r="C123" s="20">
        <f>SUM(C124:C125)</f>
        <v>0</v>
      </c>
      <c r="D123" s="20">
        <f>SUM(D124:D125)</f>
        <v>91</v>
      </c>
      <c r="E123" s="20">
        <f>SUM(E124:E125)</f>
        <v>170913.6</v>
      </c>
      <c r="F123" s="20">
        <f>SUM(F124)</f>
        <v>171004.6</v>
      </c>
      <c r="H123" s="9" t="e">
        <f>+C123+#REF!+#REF!</f>
        <v>#REF!</v>
      </c>
    </row>
    <row r="124" spans="1:8" x14ac:dyDescent="0.2">
      <c r="A124" s="26" t="s">
        <v>220</v>
      </c>
      <c r="B124" s="15" t="s">
        <v>221</v>
      </c>
      <c r="C124" s="16">
        <v>0</v>
      </c>
      <c r="D124" s="16">
        <v>91</v>
      </c>
      <c r="E124" s="16">
        <v>170913.6</v>
      </c>
      <c r="F124" s="16">
        <f>SUM(C124:E124)</f>
        <v>171004.6</v>
      </c>
      <c r="H124" s="9" t="e">
        <f>+C124+#REF!+#REF!</f>
        <v>#REF!</v>
      </c>
    </row>
    <row r="125" spans="1:8" x14ac:dyDescent="0.2">
      <c r="A125" s="26"/>
      <c r="B125" s="15"/>
      <c r="C125" s="16"/>
      <c r="D125" s="16"/>
      <c r="E125" s="16"/>
      <c r="F125" s="16">
        <v>0</v>
      </c>
      <c r="H125" s="9" t="e">
        <f>+C125+#REF!+#REF!</f>
        <v>#REF!</v>
      </c>
    </row>
    <row r="126" spans="1:8" ht="16.5" x14ac:dyDescent="0.3">
      <c r="A126" s="18" t="s">
        <v>222</v>
      </c>
      <c r="B126" s="19" t="s">
        <v>223</v>
      </c>
      <c r="C126" s="20">
        <f>SUM(C127:C131)</f>
        <v>0</v>
      </c>
      <c r="D126" s="20">
        <f>SUM(D127:D131)</f>
        <v>12504.85</v>
      </c>
      <c r="E126" s="20">
        <f>SUM(E127:E131)</f>
        <v>900</v>
      </c>
      <c r="F126" s="20">
        <f>SUM(F127:F131)</f>
        <v>13404.85</v>
      </c>
      <c r="H126" s="9" t="e">
        <f>+C126+#REF!+#REF!</f>
        <v>#REF!</v>
      </c>
    </row>
    <row r="127" spans="1:8" x14ac:dyDescent="0.2">
      <c r="A127" s="26" t="s">
        <v>224</v>
      </c>
      <c r="B127" s="15" t="s">
        <v>225</v>
      </c>
      <c r="C127" s="16">
        <v>0</v>
      </c>
      <c r="D127" s="16"/>
      <c r="E127" s="16"/>
      <c r="F127" s="16">
        <f>SUM(C127:E127)</f>
        <v>0</v>
      </c>
      <c r="H127" s="9" t="e">
        <f>+C127+#REF!+#REF!</f>
        <v>#REF!</v>
      </c>
    </row>
    <row r="128" spans="1:8" x14ac:dyDescent="0.2">
      <c r="A128" s="26" t="s">
        <v>226</v>
      </c>
      <c r="B128" s="15" t="s">
        <v>227</v>
      </c>
      <c r="C128" s="16">
        <v>0</v>
      </c>
      <c r="D128" s="16"/>
      <c r="E128" s="16"/>
      <c r="F128" s="16">
        <f>SUM(C128:E128)</f>
        <v>0</v>
      </c>
      <c r="H128" s="9" t="e">
        <f>+C128+#REF!+#REF!</f>
        <v>#REF!</v>
      </c>
    </row>
    <row r="129" spans="1:8" x14ac:dyDescent="0.2">
      <c r="A129" s="26" t="s">
        <v>228</v>
      </c>
      <c r="B129" s="15" t="s">
        <v>229</v>
      </c>
      <c r="C129" s="16">
        <v>0</v>
      </c>
      <c r="D129" s="16">
        <v>250</v>
      </c>
      <c r="E129" s="16">
        <v>0</v>
      </c>
      <c r="F129" s="16">
        <f>SUM(C129:E129)</f>
        <v>250</v>
      </c>
      <c r="H129" s="9" t="e">
        <f>+C129+#REF!+#REF!</f>
        <v>#REF!</v>
      </c>
    </row>
    <row r="130" spans="1:8" x14ac:dyDescent="0.2">
      <c r="A130" s="26" t="s">
        <v>230</v>
      </c>
      <c r="B130" s="15" t="s">
        <v>231</v>
      </c>
      <c r="C130" s="16">
        <v>0</v>
      </c>
      <c r="D130" s="16">
        <v>879.86</v>
      </c>
      <c r="E130" s="16"/>
      <c r="F130" s="16">
        <f>SUM(C130:E130)</f>
        <v>879.86</v>
      </c>
      <c r="H130" s="9" t="e">
        <f>+C130+#REF!+#REF!</f>
        <v>#REF!</v>
      </c>
    </row>
    <row r="131" spans="1:8" x14ac:dyDescent="0.2">
      <c r="A131" s="26" t="s">
        <v>232</v>
      </c>
      <c r="B131" s="15" t="s">
        <v>233</v>
      </c>
      <c r="C131" s="16">
        <v>0</v>
      </c>
      <c r="D131" s="16">
        <v>11374.99</v>
      </c>
      <c r="E131" s="16">
        <v>900</v>
      </c>
      <c r="F131" s="16">
        <f>SUM(C131:E131)</f>
        <v>12274.99</v>
      </c>
      <c r="H131" s="9" t="e">
        <f>+C131+#REF!+#REF!</f>
        <v>#REF!</v>
      </c>
    </row>
    <row r="132" spans="1:8" x14ac:dyDescent="0.2">
      <c r="A132" s="24"/>
      <c r="B132" s="15"/>
      <c r="C132" s="16"/>
      <c r="D132" s="16"/>
      <c r="E132" s="16"/>
      <c r="F132" s="16">
        <v>0</v>
      </c>
      <c r="H132" s="9" t="e">
        <f>+C132+#REF!+#REF!</f>
        <v>#REF!</v>
      </c>
    </row>
    <row r="133" spans="1:8" ht="16.5" x14ac:dyDescent="0.3">
      <c r="A133" s="18" t="s">
        <v>234</v>
      </c>
      <c r="B133" s="19" t="s">
        <v>235</v>
      </c>
      <c r="C133" s="20">
        <f>SUM(C134:C146)</f>
        <v>0</v>
      </c>
      <c r="D133" s="20">
        <f>SUM(D134:D146)</f>
        <v>12460.16</v>
      </c>
      <c r="E133" s="20">
        <f>SUM(E134:E146)</f>
        <v>6210.9</v>
      </c>
      <c r="F133" s="20">
        <f>SUM(F134:F145)</f>
        <v>18671.059999999998</v>
      </c>
      <c r="H133" s="9" t="e">
        <f>+C133+#REF!+#REF!</f>
        <v>#REF!</v>
      </c>
    </row>
    <row r="134" spans="1:8" x14ac:dyDescent="0.2">
      <c r="A134" s="26" t="s">
        <v>236</v>
      </c>
      <c r="B134" s="15" t="s">
        <v>237</v>
      </c>
      <c r="C134" s="16">
        <v>0</v>
      </c>
      <c r="D134" s="16"/>
      <c r="E134" s="16"/>
      <c r="F134" s="16">
        <f t="shared" ref="F134:F147" si="6">SUM(C134:E134)</f>
        <v>0</v>
      </c>
      <c r="H134" s="9" t="e">
        <f>+C134+#REF!+#REF!</f>
        <v>#REF!</v>
      </c>
    </row>
    <row r="135" spans="1:8" x14ac:dyDescent="0.2">
      <c r="A135" s="26" t="s">
        <v>238</v>
      </c>
      <c r="B135" s="15" t="s">
        <v>239</v>
      </c>
      <c r="C135" s="16">
        <v>0</v>
      </c>
      <c r="D135" s="16"/>
      <c r="E135" s="16"/>
      <c r="F135" s="16">
        <f t="shared" si="6"/>
        <v>0</v>
      </c>
      <c r="H135" s="9" t="e">
        <f>+C135+#REF!+#REF!</f>
        <v>#REF!</v>
      </c>
    </row>
    <row r="136" spans="1:8" x14ac:dyDescent="0.2">
      <c r="A136" s="26" t="s">
        <v>240</v>
      </c>
      <c r="B136" s="15" t="s">
        <v>241</v>
      </c>
      <c r="C136" s="16">
        <v>0</v>
      </c>
      <c r="D136" s="16"/>
      <c r="E136" s="16"/>
      <c r="F136" s="16">
        <f t="shared" si="6"/>
        <v>0</v>
      </c>
      <c r="H136" s="9" t="e">
        <f>+C136+#REF!+#REF!</f>
        <v>#REF!</v>
      </c>
    </row>
    <row r="137" spans="1:8" x14ac:dyDescent="0.2">
      <c r="A137" s="26" t="s">
        <v>242</v>
      </c>
      <c r="B137" s="15" t="s">
        <v>243</v>
      </c>
      <c r="C137" s="16">
        <v>0</v>
      </c>
      <c r="D137" s="16"/>
      <c r="E137" s="16"/>
      <c r="F137" s="16">
        <f t="shared" si="6"/>
        <v>0</v>
      </c>
      <c r="H137" s="9" t="e">
        <f>+C137+#REF!+#REF!</f>
        <v>#REF!</v>
      </c>
    </row>
    <row r="138" spans="1:8" x14ac:dyDescent="0.2">
      <c r="A138" s="26" t="s">
        <v>244</v>
      </c>
      <c r="B138" s="15" t="s">
        <v>245</v>
      </c>
      <c r="C138" s="16">
        <v>0</v>
      </c>
      <c r="D138" s="16"/>
      <c r="E138" s="16"/>
      <c r="F138" s="16">
        <f t="shared" si="6"/>
        <v>0</v>
      </c>
      <c r="H138" s="9" t="e">
        <f>+C138+#REF!+#REF!</f>
        <v>#REF!</v>
      </c>
    </row>
    <row r="139" spans="1:8" x14ac:dyDescent="0.2">
      <c r="A139" s="26" t="s">
        <v>246</v>
      </c>
      <c r="B139" s="15" t="s">
        <v>247</v>
      </c>
      <c r="C139" s="16">
        <v>0</v>
      </c>
      <c r="D139" s="16"/>
      <c r="E139" s="16"/>
      <c r="F139" s="16">
        <f t="shared" si="6"/>
        <v>0</v>
      </c>
      <c r="H139" s="9" t="e">
        <f>+C139+#REF!+#REF!</f>
        <v>#REF!</v>
      </c>
    </row>
    <row r="140" spans="1:8" x14ac:dyDescent="0.2">
      <c r="A140" s="26" t="s">
        <v>248</v>
      </c>
      <c r="B140" s="15" t="s">
        <v>249</v>
      </c>
      <c r="C140" s="16">
        <v>0</v>
      </c>
      <c r="D140" s="16"/>
      <c r="E140" s="16"/>
      <c r="F140" s="16">
        <f t="shared" si="6"/>
        <v>0</v>
      </c>
      <c r="H140" s="9" t="e">
        <f>+C140+#REF!+#REF!</f>
        <v>#REF!</v>
      </c>
    </row>
    <row r="141" spans="1:8" x14ac:dyDescent="0.2">
      <c r="A141" s="26" t="s">
        <v>250</v>
      </c>
      <c r="B141" s="15" t="s">
        <v>251</v>
      </c>
      <c r="C141" s="16">
        <v>0</v>
      </c>
      <c r="D141" s="16"/>
      <c r="E141" s="16"/>
      <c r="F141" s="16">
        <f t="shared" si="6"/>
        <v>0</v>
      </c>
      <c r="H141" s="9"/>
    </row>
    <row r="142" spans="1:8" x14ac:dyDescent="0.2">
      <c r="A142" s="26" t="s">
        <v>252</v>
      </c>
      <c r="B142" s="15" t="s">
        <v>253</v>
      </c>
      <c r="C142" s="16">
        <v>0</v>
      </c>
      <c r="D142" s="16">
        <v>150</v>
      </c>
      <c r="E142" s="16">
        <v>6210.9</v>
      </c>
      <c r="F142" s="16">
        <f t="shared" si="6"/>
        <v>6360.9</v>
      </c>
      <c r="H142" s="9"/>
    </row>
    <row r="143" spans="1:8" x14ac:dyDescent="0.2">
      <c r="A143" s="26" t="s">
        <v>254</v>
      </c>
      <c r="B143" s="15" t="s">
        <v>255</v>
      </c>
      <c r="C143" s="16">
        <v>0</v>
      </c>
      <c r="D143" s="16">
        <v>9310.16</v>
      </c>
      <c r="E143" s="16"/>
      <c r="F143" s="16">
        <f t="shared" si="6"/>
        <v>9310.16</v>
      </c>
      <c r="H143" s="9" t="e">
        <f>+C143+#REF!+#REF!</f>
        <v>#REF!</v>
      </c>
    </row>
    <row r="144" spans="1:8" x14ac:dyDescent="0.2">
      <c r="A144" s="26" t="s">
        <v>256</v>
      </c>
      <c r="B144" s="15" t="s">
        <v>257</v>
      </c>
      <c r="C144" s="16">
        <v>0</v>
      </c>
      <c r="D144" s="16">
        <v>2600</v>
      </c>
      <c r="E144" s="16"/>
      <c r="F144" s="16">
        <f t="shared" si="6"/>
        <v>2600</v>
      </c>
      <c r="H144" s="9" t="e">
        <f>+C144+#REF!+#REF!</f>
        <v>#REF!</v>
      </c>
    </row>
    <row r="145" spans="1:8" x14ac:dyDescent="0.2">
      <c r="A145" s="26" t="s">
        <v>258</v>
      </c>
      <c r="B145" s="15" t="s">
        <v>259</v>
      </c>
      <c r="C145" s="16">
        <v>0</v>
      </c>
      <c r="D145" s="16">
        <v>400</v>
      </c>
      <c r="E145" s="16"/>
      <c r="F145" s="16">
        <f t="shared" si="6"/>
        <v>400</v>
      </c>
      <c r="H145" s="9" t="e">
        <f>+C145+#REF!+#REF!</f>
        <v>#REF!</v>
      </c>
    </row>
    <row r="146" spans="1:8" x14ac:dyDescent="0.2">
      <c r="A146" s="26" t="s">
        <v>260</v>
      </c>
      <c r="B146" s="15" t="s">
        <v>261</v>
      </c>
      <c r="C146" s="16">
        <v>0</v>
      </c>
      <c r="D146" s="16"/>
      <c r="E146" s="16"/>
      <c r="F146" s="16">
        <f t="shared" si="6"/>
        <v>0</v>
      </c>
      <c r="H146" s="9" t="e">
        <f>+C146+#REF!+#REF!</f>
        <v>#REF!</v>
      </c>
    </row>
    <row r="147" spans="1:8" x14ac:dyDescent="0.2">
      <c r="A147" s="24"/>
      <c r="B147" s="15"/>
      <c r="C147" s="16"/>
      <c r="D147" s="16"/>
      <c r="E147" s="16"/>
      <c r="F147" s="16">
        <f t="shared" si="6"/>
        <v>0</v>
      </c>
      <c r="H147" s="9" t="e">
        <f>+C147+#REF!+#REF!</f>
        <v>#REF!</v>
      </c>
    </row>
    <row r="148" spans="1:8" ht="16.5" x14ac:dyDescent="0.3">
      <c r="A148" s="18" t="s">
        <v>262</v>
      </c>
      <c r="B148" s="19" t="s">
        <v>263</v>
      </c>
      <c r="C148" s="20">
        <f>SUM(C149:C156)</f>
        <v>980000</v>
      </c>
      <c r="D148" s="20">
        <f>SUM(D149:D156)</f>
        <v>736358.7699999999</v>
      </c>
      <c r="E148" s="20">
        <f>SUM(E149:E156)</f>
        <v>122101.98</v>
      </c>
      <c r="F148" s="20">
        <f>SUM(F149:F156)</f>
        <v>1838460.75</v>
      </c>
      <c r="H148" s="9" t="e">
        <f>+C148+#REF!+#REF!</f>
        <v>#REF!</v>
      </c>
    </row>
    <row r="149" spans="1:8" x14ac:dyDescent="0.2">
      <c r="A149" s="26" t="s">
        <v>264</v>
      </c>
      <c r="B149" s="15" t="s">
        <v>265</v>
      </c>
      <c r="C149" s="16">
        <v>0</v>
      </c>
      <c r="D149" s="16">
        <v>505063.22</v>
      </c>
      <c r="E149" s="16"/>
      <c r="F149" s="16">
        <f t="shared" ref="F149:F156" si="7">SUM(C149:E149)</f>
        <v>505063.22</v>
      </c>
      <c r="H149" s="9" t="e">
        <f>+C149+#REF!+#REF!</f>
        <v>#REF!</v>
      </c>
    </row>
    <row r="150" spans="1:8" x14ac:dyDescent="0.2">
      <c r="A150" s="26" t="s">
        <v>266</v>
      </c>
      <c r="B150" s="15" t="s">
        <v>267</v>
      </c>
      <c r="C150" s="16">
        <v>980000</v>
      </c>
      <c r="D150" s="16">
        <v>224785.35</v>
      </c>
      <c r="E150" s="16">
        <v>122101.98</v>
      </c>
      <c r="F150" s="16">
        <f t="shared" si="7"/>
        <v>1326887.33</v>
      </c>
      <c r="H150" s="9" t="e">
        <f>+C150+#REF!+#REF!</f>
        <v>#REF!</v>
      </c>
    </row>
    <row r="151" spans="1:8" x14ac:dyDescent="0.2">
      <c r="A151" s="26" t="s">
        <v>268</v>
      </c>
      <c r="B151" s="15" t="s">
        <v>269</v>
      </c>
      <c r="C151" s="16">
        <v>0</v>
      </c>
      <c r="D151" s="16">
        <v>4900</v>
      </c>
      <c r="E151" s="16"/>
      <c r="F151" s="16">
        <f t="shared" si="7"/>
        <v>4900</v>
      </c>
      <c r="H151" s="9"/>
    </row>
    <row r="152" spans="1:8" x14ac:dyDescent="0.2">
      <c r="A152" s="26" t="s">
        <v>270</v>
      </c>
      <c r="B152" s="15" t="s">
        <v>271</v>
      </c>
      <c r="C152" s="16">
        <v>0</v>
      </c>
      <c r="D152" s="16">
        <v>190</v>
      </c>
      <c r="E152" s="16"/>
      <c r="F152" s="16">
        <f t="shared" si="7"/>
        <v>190</v>
      </c>
      <c r="H152" s="9" t="e">
        <f>+C152+#REF!+#REF!</f>
        <v>#REF!</v>
      </c>
    </row>
    <row r="153" spans="1:8" x14ac:dyDescent="0.2">
      <c r="A153" s="26" t="s">
        <v>272</v>
      </c>
      <c r="B153" s="15" t="s">
        <v>273</v>
      </c>
      <c r="C153" s="16">
        <v>0</v>
      </c>
      <c r="D153" s="16">
        <v>1420.2</v>
      </c>
      <c r="E153" s="16"/>
      <c r="F153" s="16">
        <f t="shared" si="7"/>
        <v>1420.2</v>
      </c>
      <c r="H153" s="9" t="e">
        <f>+C153+#REF!+#REF!</f>
        <v>#REF!</v>
      </c>
    </row>
    <row r="154" spans="1:8" x14ac:dyDescent="0.2">
      <c r="A154" s="26" t="s">
        <v>274</v>
      </c>
      <c r="B154" s="15" t="s">
        <v>275</v>
      </c>
      <c r="C154" s="16">
        <v>0</v>
      </c>
      <c r="D154" s="16"/>
      <c r="E154" s="16"/>
      <c r="F154" s="16">
        <f t="shared" si="7"/>
        <v>0</v>
      </c>
      <c r="H154" s="9" t="e">
        <f>+C154+#REF!+#REF!</f>
        <v>#REF!</v>
      </c>
    </row>
    <row r="155" spans="1:8" x14ac:dyDescent="0.2">
      <c r="A155" s="26" t="s">
        <v>276</v>
      </c>
      <c r="B155" s="15" t="s">
        <v>277</v>
      </c>
      <c r="C155" s="16">
        <v>0</v>
      </c>
      <c r="D155" s="16"/>
      <c r="E155" s="16"/>
      <c r="F155" s="16">
        <f t="shared" si="7"/>
        <v>0</v>
      </c>
      <c r="H155" s="9" t="e">
        <f>+C155+#REF!+#REF!</f>
        <v>#REF!</v>
      </c>
    </row>
    <row r="156" spans="1:8" x14ac:dyDescent="0.2">
      <c r="A156" s="26" t="s">
        <v>278</v>
      </c>
      <c r="B156" s="15" t="s">
        <v>279</v>
      </c>
      <c r="C156" s="16">
        <v>0</v>
      </c>
      <c r="D156" s="16">
        <v>0</v>
      </c>
      <c r="E156" s="16"/>
      <c r="F156" s="16">
        <f t="shared" si="7"/>
        <v>0</v>
      </c>
      <c r="H156" s="9" t="e">
        <f>+C156+#REF!+#REF!</f>
        <v>#REF!</v>
      </c>
    </row>
    <row r="157" spans="1:8" ht="16.5" x14ac:dyDescent="0.3">
      <c r="A157" s="18" t="s">
        <v>280</v>
      </c>
      <c r="B157" s="19" t="s">
        <v>281</v>
      </c>
      <c r="C157" s="20">
        <f>SUM(C158:C165)</f>
        <v>0</v>
      </c>
      <c r="D157" s="20">
        <f>SUM(D158:D165)</f>
        <v>52617.99</v>
      </c>
      <c r="E157" s="20">
        <f>SUM(E158:E165)</f>
        <v>1055888.98</v>
      </c>
      <c r="F157" s="20">
        <f>SUM(F158:F165)</f>
        <v>1108506.9700000002</v>
      </c>
      <c r="H157" s="9" t="e">
        <f>+C157+#REF!+#REF!</f>
        <v>#REF!</v>
      </c>
    </row>
    <row r="158" spans="1:8" x14ac:dyDescent="0.2">
      <c r="A158" s="26" t="s">
        <v>282</v>
      </c>
      <c r="B158" s="15" t="s">
        <v>283</v>
      </c>
      <c r="C158" s="16">
        <v>0</v>
      </c>
      <c r="D158" s="16">
        <v>3035.3</v>
      </c>
      <c r="E158" s="16">
        <v>250000</v>
      </c>
      <c r="F158" s="16">
        <f t="shared" ref="F158:F165" si="8">SUM(C158:E158)</f>
        <v>253035.3</v>
      </c>
      <c r="H158" s="9" t="e">
        <f>+C158+#REF!+#REF!</f>
        <v>#REF!</v>
      </c>
    </row>
    <row r="159" spans="1:8" x14ac:dyDescent="0.2">
      <c r="A159" s="26" t="s">
        <v>284</v>
      </c>
      <c r="B159" s="15" t="s">
        <v>285</v>
      </c>
      <c r="C159" s="16">
        <v>0</v>
      </c>
      <c r="D159" s="16">
        <v>20746.47</v>
      </c>
      <c r="E159" s="16">
        <v>35709.07</v>
      </c>
      <c r="F159" s="16">
        <f t="shared" si="8"/>
        <v>56455.54</v>
      </c>
      <c r="H159" s="9" t="e">
        <f>+C159+#REF!+#REF!</f>
        <v>#REF!</v>
      </c>
    </row>
    <row r="160" spans="1:8" x14ac:dyDescent="0.2">
      <c r="A160" s="26" t="s">
        <v>286</v>
      </c>
      <c r="B160" s="15" t="s">
        <v>287</v>
      </c>
      <c r="C160" s="16">
        <v>0</v>
      </c>
      <c r="D160" s="16"/>
      <c r="E160" s="16"/>
      <c r="F160" s="16">
        <f t="shared" si="8"/>
        <v>0</v>
      </c>
      <c r="H160" s="9" t="e">
        <f>+C160+#REF!+#REF!</f>
        <v>#REF!</v>
      </c>
    </row>
    <row r="161" spans="1:8" x14ac:dyDescent="0.2">
      <c r="A161" s="26" t="s">
        <v>288</v>
      </c>
      <c r="B161" s="15" t="s">
        <v>289</v>
      </c>
      <c r="C161" s="16">
        <v>0</v>
      </c>
      <c r="D161" s="16">
        <v>1200</v>
      </c>
      <c r="E161" s="16"/>
      <c r="F161" s="16">
        <f t="shared" si="8"/>
        <v>1200</v>
      </c>
      <c r="H161" s="9" t="e">
        <f>+C161+#REF!+#REF!</f>
        <v>#REF!</v>
      </c>
    </row>
    <row r="162" spans="1:8" x14ac:dyDescent="0.2">
      <c r="A162" s="26" t="s">
        <v>290</v>
      </c>
      <c r="B162" s="15" t="s">
        <v>291</v>
      </c>
      <c r="C162" s="16">
        <v>0</v>
      </c>
      <c r="D162" s="16"/>
      <c r="E162" s="16"/>
      <c r="F162" s="16">
        <f t="shared" si="8"/>
        <v>0</v>
      </c>
      <c r="H162" s="9" t="e">
        <f>+C162+#REF!+#REF!</f>
        <v>#REF!</v>
      </c>
    </row>
    <row r="163" spans="1:8" x14ac:dyDescent="0.2">
      <c r="A163" s="26" t="s">
        <v>292</v>
      </c>
      <c r="B163" s="15" t="s">
        <v>293</v>
      </c>
      <c r="C163" s="16">
        <v>0</v>
      </c>
      <c r="D163" s="16">
        <v>10403.91</v>
      </c>
      <c r="E163" s="16">
        <v>770179.91</v>
      </c>
      <c r="F163" s="16">
        <f t="shared" si="8"/>
        <v>780583.82000000007</v>
      </c>
      <c r="H163" s="9" t="e">
        <f>+C163+#REF!+#REF!</f>
        <v>#REF!</v>
      </c>
    </row>
    <row r="164" spans="1:8" x14ac:dyDescent="0.2">
      <c r="A164" s="26" t="s">
        <v>294</v>
      </c>
      <c r="B164" s="15" t="s">
        <v>295</v>
      </c>
      <c r="C164" s="16">
        <v>0</v>
      </c>
      <c r="D164" s="16">
        <v>2711</v>
      </c>
      <c r="E164" s="16">
        <v>0</v>
      </c>
      <c r="F164" s="16">
        <f t="shared" si="8"/>
        <v>2711</v>
      </c>
      <c r="H164" s="9" t="e">
        <f>+C164+#REF!+#REF!</f>
        <v>#REF!</v>
      </c>
    </row>
    <row r="165" spans="1:8" x14ac:dyDescent="0.2">
      <c r="A165" s="26" t="s">
        <v>296</v>
      </c>
      <c r="B165" s="15" t="s">
        <v>297</v>
      </c>
      <c r="C165" s="32">
        <v>0</v>
      </c>
      <c r="D165" s="32">
        <v>14521.31</v>
      </c>
      <c r="E165" s="32"/>
      <c r="F165" s="16">
        <f t="shared" si="8"/>
        <v>14521.31</v>
      </c>
      <c r="H165" s="9" t="e">
        <f>+C165+#REF!+#REF!</f>
        <v>#REF!</v>
      </c>
    </row>
    <row r="166" spans="1:8" ht="13.5" thickBot="1" x14ac:dyDescent="0.25">
      <c r="A166" s="33" t="s">
        <v>298</v>
      </c>
      <c r="B166" s="34" t="s">
        <v>299</v>
      </c>
      <c r="C166" s="32"/>
      <c r="D166" s="32"/>
      <c r="E166" s="32"/>
      <c r="F166" s="35"/>
      <c r="H166" s="9"/>
    </row>
    <row r="167" spans="1:8" ht="16.5" thickBot="1" x14ac:dyDescent="0.3">
      <c r="A167" s="6">
        <v>2.4</v>
      </c>
      <c r="B167" s="7" t="s">
        <v>300</v>
      </c>
      <c r="C167" s="8">
        <f>+C168+C175</f>
        <v>0</v>
      </c>
      <c r="D167" s="8">
        <f>+D168+D175</f>
        <v>4694812.1100000003</v>
      </c>
      <c r="E167" s="8">
        <f>+E168+E175</f>
        <v>6570925.1399999997</v>
      </c>
      <c r="F167" s="8">
        <f>+F168+F175</f>
        <v>6803425.1399999997</v>
      </c>
      <c r="H167" s="9" t="e">
        <f>+C167+#REF!+#REF!</f>
        <v>#REF!</v>
      </c>
    </row>
    <row r="168" spans="1:8" ht="16.5" x14ac:dyDescent="0.3">
      <c r="A168" s="18" t="s">
        <v>301</v>
      </c>
      <c r="B168" s="19" t="s">
        <v>302</v>
      </c>
      <c r="C168" s="20">
        <f>+C170+C171+C172+C173+C169+C174</f>
        <v>0</v>
      </c>
      <c r="D168" s="20">
        <f>+D170+D171+D172+D173+D169+D174</f>
        <v>232500</v>
      </c>
      <c r="E168" s="20">
        <f>+E170+E171+E172+E173+E169+E174</f>
        <v>0</v>
      </c>
      <c r="F168" s="20">
        <f>SUM(F169:F174)</f>
        <v>232500</v>
      </c>
      <c r="H168" s="9" t="e">
        <f>+C168+#REF!+#REF!</f>
        <v>#REF!</v>
      </c>
    </row>
    <row r="169" spans="1:8" s="39" customFormat="1" ht="16.5" x14ac:dyDescent="0.3">
      <c r="A169" s="36" t="s">
        <v>303</v>
      </c>
      <c r="B169" s="37" t="s">
        <v>304</v>
      </c>
      <c r="C169" s="21">
        <v>0</v>
      </c>
      <c r="D169" s="21"/>
      <c r="E169" s="21"/>
      <c r="F169" s="38">
        <f t="shared" ref="F169:F174" si="9">SUM(C169:E169)</f>
        <v>0</v>
      </c>
      <c r="H169" s="40"/>
    </row>
    <row r="170" spans="1:8" x14ac:dyDescent="0.2">
      <c r="A170" s="26" t="s">
        <v>305</v>
      </c>
      <c r="B170" s="15" t="s">
        <v>306</v>
      </c>
      <c r="C170" s="16">
        <v>0</v>
      </c>
      <c r="D170" s="16">
        <v>168000</v>
      </c>
      <c r="E170" s="16"/>
      <c r="F170" s="21">
        <f t="shared" si="9"/>
        <v>168000</v>
      </c>
      <c r="H170" s="9"/>
    </row>
    <row r="171" spans="1:8" x14ac:dyDescent="0.2">
      <c r="A171" s="26" t="s">
        <v>307</v>
      </c>
      <c r="B171" s="15" t="s">
        <v>308</v>
      </c>
      <c r="C171" s="16">
        <v>0</v>
      </c>
      <c r="D171" s="16">
        <v>14500</v>
      </c>
      <c r="E171" s="16"/>
      <c r="F171" s="21">
        <f t="shared" si="9"/>
        <v>14500</v>
      </c>
      <c r="H171" s="9"/>
    </row>
    <row r="172" spans="1:8" x14ac:dyDescent="0.2">
      <c r="A172" s="26" t="s">
        <v>309</v>
      </c>
      <c r="B172" s="15" t="s">
        <v>310</v>
      </c>
      <c r="C172" s="16">
        <v>0</v>
      </c>
      <c r="D172" s="16"/>
      <c r="E172" s="16"/>
      <c r="F172" s="21">
        <f t="shared" si="9"/>
        <v>0</v>
      </c>
      <c r="H172" s="9"/>
    </row>
    <row r="173" spans="1:8" x14ac:dyDescent="0.2">
      <c r="A173" s="26" t="s">
        <v>311</v>
      </c>
      <c r="B173" s="15" t="s">
        <v>312</v>
      </c>
      <c r="C173" s="16">
        <v>0</v>
      </c>
      <c r="D173" s="16"/>
      <c r="E173" s="16"/>
      <c r="F173" s="21">
        <f t="shared" si="9"/>
        <v>0</v>
      </c>
      <c r="H173" s="9" t="e">
        <f>+C173+#REF!+#REF!</f>
        <v>#REF!</v>
      </c>
    </row>
    <row r="174" spans="1:8" x14ac:dyDescent="0.2">
      <c r="A174" s="26" t="s">
        <v>313</v>
      </c>
      <c r="B174" s="15" t="s">
        <v>314</v>
      </c>
      <c r="C174" s="16">
        <v>0</v>
      </c>
      <c r="D174" s="16">
        <v>50000</v>
      </c>
      <c r="E174" s="16"/>
      <c r="F174" s="21">
        <f t="shared" si="9"/>
        <v>50000</v>
      </c>
      <c r="H174" s="9"/>
    </row>
    <row r="175" spans="1:8" ht="16.5" x14ac:dyDescent="0.3">
      <c r="A175" s="18" t="s">
        <v>315</v>
      </c>
      <c r="B175" s="19" t="s">
        <v>316</v>
      </c>
      <c r="C175" s="20">
        <f>SUM(C176:C178)</f>
        <v>0</v>
      </c>
      <c r="D175" s="20">
        <f>SUM(D176:D178)</f>
        <v>4462312.1100000003</v>
      </c>
      <c r="E175" s="20">
        <f>SUM(E176:E178)</f>
        <v>6570925.1399999997</v>
      </c>
      <c r="F175" s="20">
        <f>SUM(F176)</f>
        <v>6570925.1399999997</v>
      </c>
      <c r="H175" s="9" t="e">
        <f>+C175+#REF!+#REF!</f>
        <v>#REF!</v>
      </c>
    </row>
    <row r="176" spans="1:8" x14ac:dyDescent="0.2">
      <c r="A176" s="26" t="s">
        <v>317</v>
      </c>
      <c r="B176" s="15" t="s">
        <v>318</v>
      </c>
      <c r="C176" s="16">
        <v>0</v>
      </c>
      <c r="D176" s="16"/>
      <c r="E176" s="16">
        <v>6570925.1399999997</v>
      </c>
      <c r="F176" s="16">
        <f>SUM(C176:E176)</f>
        <v>6570925.1399999997</v>
      </c>
      <c r="H176" s="9" t="e">
        <f>+C176+#REF!+#REF!</f>
        <v>#REF!</v>
      </c>
    </row>
    <row r="177" spans="1:8" x14ac:dyDescent="0.2">
      <c r="A177" s="26" t="s">
        <v>319</v>
      </c>
      <c r="B177" s="15" t="s">
        <v>320</v>
      </c>
      <c r="C177" s="16">
        <v>0</v>
      </c>
      <c r="D177" s="16">
        <v>4000000</v>
      </c>
      <c r="E177" s="16"/>
      <c r="F177" s="16">
        <f>SUM(C177:E177)</f>
        <v>4000000</v>
      </c>
      <c r="H177" s="9" t="e">
        <f>+C177+#REF!+#REF!</f>
        <v>#REF!</v>
      </c>
    </row>
    <row r="178" spans="1:8" ht="13.5" thickBot="1" x14ac:dyDescent="0.25">
      <c r="A178" s="24" t="s">
        <v>321</v>
      </c>
      <c r="B178" s="15" t="s">
        <v>322</v>
      </c>
      <c r="C178" s="16">
        <v>0</v>
      </c>
      <c r="D178" s="16">
        <v>462312.11</v>
      </c>
      <c r="E178" s="16"/>
      <c r="F178" s="16">
        <f>SUM(C178:E178)</f>
        <v>462312.11</v>
      </c>
      <c r="H178" s="9" t="e">
        <f>+C178+#REF!+#REF!</f>
        <v>#REF!</v>
      </c>
    </row>
    <row r="179" spans="1:8" ht="16.5" thickBot="1" x14ac:dyDescent="0.3">
      <c r="A179" s="6">
        <v>2.6</v>
      </c>
      <c r="B179" s="7" t="s">
        <v>323</v>
      </c>
      <c r="C179" s="8">
        <f>+C180+C187+C192+C195+C202+C205+C219</f>
        <v>0</v>
      </c>
      <c r="D179" s="8">
        <f>+D180+D187+D192+D195+D202+D205+D219</f>
        <v>617283.74</v>
      </c>
      <c r="E179" s="8">
        <f>+E180+E187+E192+E195+E202+E205+E219</f>
        <v>818957.89</v>
      </c>
      <c r="F179" s="8">
        <f>+F180+F187+F195+F219</f>
        <v>822052.89</v>
      </c>
      <c r="H179" s="9" t="e">
        <f>+C179+#REF!+#REF!</f>
        <v>#REF!</v>
      </c>
    </row>
    <row r="180" spans="1:8" ht="16.5" x14ac:dyDescent="0.3">
      <c r="A180" s="10" t="s">
        <v>324</v>
      </c>
      <c r="B180" s="11" t="s">
        <v>325</v>
      </c>
      <c r="C180" s="13">
        <f>SUM(C181:C186)</f>
        <v>0</v>
      </c>
      <c r="D180" s="13">
        <f>SUM(D181:D186)</f>
        <v>0</v>
      </c>
      <c r="E180" s="13">
        <f>SUM(E181:E186)</f>
        <v>0</v>
      </c>
      <c r="F180" s="13">
        <f>SUM(F181:F186)</f>
        <v>0</v>
      </c>
      <c r="H180" s="9" t="e">
        <f>+C180+#REF!+#REF!</f>
        <v>#REF!</v>
      </c>
    </row>
    <row r="181" spans="1:8" x14ac:dyDescent="0.2">
      <c r="A181" s="26" t="s">
        <v>326</v>
      </c>
      <c r="B181" s="15" t="s">
        <v>327</v>
      </c>
      <c r="C181" s="16">
        <v>0</v>
      </c>
      <c r="D181" s="16"/>
      <c r="E181" s="16"/>
      <c r="F181" s="16">
        <f t="shared" ref="F181:F186" si="10">SUM(C181:E181)</f>
        <v>0</v>
      </c>
      <c r="H181" s="9" t="e">
        <f>+C181+#REF!+#REF!</f>
        <v>#REF!</v>
      </c>
    </row>
    <row r="182" spans="1:8" x14ac:dyDescent="0.2">
      <c r="A182" s="26" t="s">
        <v>328</v>
      </c>
      <c r="B182" s="15" t="s">
        <v>329</v>
      </c>
      <c r="C182" s="16">
        <v>0</v>
      </c>
      <c r="D182" s="16"/>
      <c r="E182" s="16"/>
      <c r="F182" s="16">
        <f t="shared" si="10"/>
        <v>0</v>
      </c>
      <c r="H182" s="9" t="e">
        <f>+C182+#REF!+#REF!</f>
        <v>#REF!</v>
      </c>
    </row>
    <row r="183" spans="1:8" x14ac:dyDescent="0.2">
      <c r="A183" s="26" t="s">
        <v>330</v>
      </c>
      <c r="B183" s="15" t="s">
        <v>331</v>
      </c>
      <c r="C183" s="16">
        <v>0</v>
      </c>
      <c r="D183" s="16"/>
      <c r="E183" s="16">
        <v>0</v>
      </c>
      <c r="F183" s="16">
        <f t="shared" si="10"/>
        <v>0</v>
      </c>
      <c r="H183" s="9" t="e">
        <f>+C183+#REF!+#REF!</f>
        <v>#REF!</v>
      </c>
    </row>
    <row r="184" spans="1:8" x14ac:dyDescent="0.2">
      <c r="A184" s="26" t="s">
        <v>332</v>
      </c>
      <c r="B184" s="15" t="s">
        <v>333</v>
      </c>
      <c r="C184" s="16">
        <v>0</v>
      </c>
      <c r="D184" s="16"/>
      <c r="E184" s="16"/>
      <c r="F184" s="16">
        <f t="shared" si="10"/>
        <v>0</v>
      </c>
      <c r="H184" s="9" t="e">
        <f>+C184+#REF!+#REF!</f>
        <v>#REF!</v>
      </c>
    </row>
    <row r="185" spans="1:8" x14ac:dyDescent="0.2">
      <c r="A185" s="26" t="s">
        <v>334</v>
      </c>
      <c r="B185" s="15" t="s">
        <v>335</v>
      </c>
      <c r="C185" s="16">
        <v>0</v>
      </c>
      <c r="D185" s="16"/>
      <c r="E185" s="16"/>
      <c r="F185" s="16">
        <f t="shared" si="10"/>
        <v>0</v>
      </c>
      <c r="H185" s="9" t="e">
        <f>+C185+#REF!+#REF!</f>
        <v>#REF!</v>
      </c>
    </row>
    <row r="186" spans="1:8" ht="13.5" thickBot="1" x14ac:dyDescent="0.25">
      <c r="A186" s="26" t="s">
        <v>336</v>
      </c>
      <c r="B186" s="15" t="s">
        <v>337</v>
      </c>
      <c r="C186" s="16">
        <v>0</v>
      </c>
      <c r="D186" s="16"/>
      <c r="E186" s="16"/>
      <c r="F186" s="16">
        <f t="shared" si="10"/>
        <v>0</v>
      </c>
      <c r="H186" s="9" t="e">
        <f>+C186+#REF!+#REF!</f>
        <v>#REF!</v>
      </c>
    </row>
    <row r="187" spans="1:8" ht="16.5" x14ac:dyDescent="0.3">
      <c r="A187" s="18" t="s">
        <v>338</v>
      </c>
      <c r="B187" s="19" t="s">
        <v>339</v>
      </c>
      <c r="C187" s="20">
        <f>+C188+C189+C190+C191</f>
        <v>0</v>
      </c>
      <c r="D187" s="20">
        <f>+D188+D189+D190+D191</f>
        <v>0</v>
      </c>
      <c r="E187" s="20">
        <f>+E188+E189+E190+E191</f>
        <v>0</v>
      </c>
      <c r="F187" s="13">
        <f>SUM(F188:F191)</f>
        <v>0</v>
      </c>
      <c r="H187" s="9" t="e">
        <f>+C187+#REF!+#REF!</f>
        <v>#REF!</v>
      </c>
    </row>
    <row r="188" spans="1:8" x14ac:dyDescent="0.2">
      <c r="A188" s="26" t="s">
        <v>340</v>
      </c>
      <c r="B188" s="15" t="s">
        <v>341</v>
      </c>
      <c r="C188" s="16">
        <v>0</v>
      </c>
      <c r="D188" s="16"/>
      <c r="E188" s="16"/>
      <c r="F188" s="16">
        <f>SUM(C188:E188)</f>
        <v>0</v>
      </c>
      <c r="H188" s="9" t="e">
        <f>+C188+#REF!+#REF!</f>
        <v>#REF!</v>
      </c>
    </row>
    <row r="189" spans="1:8" x14ac:dyDescent="0.2">
      <c r="A189" s="26" t="s">
        <v>342</v>
      </c>
      <c r="B189" s="15" t="s">
        <v>389</v>
      </c>
      <c r="C189" s="16">
        <v>0</v>
      </c>
      <c r="D189" s="16"/>
      <c r="E189" s="16">
        <v>0</v>
      </c>
      <c r="F189" s="16">
        <f>SUM(C189:E189)</f>
        <v>0</v>
      </c>
      <c r="H189" s="9" t="e">
        <f>+C189+#REF!+#REF!</f>
        <v>#REF!</v>
      </c>
    </row>
    <row r="190" spans="1:8" x14ac:dyDescent="0.2">
      <c r="A190" s="26" t="s">
        <v>343</v>
      </c>
      <c r="B190" s="17" t="s">
        <v>344</v>
      </c>
      <c r="C190" s="16">
        <v>0</v>
      </c>
      <c r="D190" s="16"/>
      <c r="E190" s="16"/>
      <c r="F190" s="16">
        <f>SUM(C190:E190)</f>
        <v>0</v>
      </c>
      <c r="H190" s="9" t="e">
        <f>+C190+#REF!+#REF!</f>
        <v>#REF!</v>
      </c>
    </row>
    <row r="191" spans="1:8" x14ac:dyDescent="0.2">
      <c r="A191" s="26" t="s">
        <v>345</v>
      </c>
      <c r="B191" s="15" t="s">
        <v>346</v>
      </c>
      <c r="C191" s="16">
        <v>0</v>
      </c>
      <c r="D191" s="16"/>
      <c r="E191" s="16"/>
      <c r="F191" s="16">
        <f>SUM(C191:E191)</f>
        <v>0</v>
      </c>
      <c r="H191" s="9" t="e">
        <f>+C191+#REF!+#REF!</f>
        <v>#REF!</v>
      </c>
    </row>
    <row r="192" spans="1:8" ht="16.5" x14ac:dyDescent="0.3">
      <c r="A192" s="18" t="s">
        <v>347</v>
      </c>
      <c r="B192" s="19" t="s">
        <v>348</v>
      </c>
      <c r="C192" s="20">
        <f>+C193+C194</f>
        <v>0</v>
      </c>
      <c r="D192" s="20">
        <f>+D193+D194</f>
        <v>0</v>
      </c>
      <c r="E192" s="20"/>
      <c r="F192" s="20">
        <f>+F194</f>
        <v>0</v>
      </c>
      <c r="H192" s="9" t="e">
        <f>+C192+#REF!+#REF!</f>
        <v>#REF!</v>
      </c>
    </row>
    <row r="193" spans="1:10" x14ac:dyDescent="0.2">
      <c r="A193" s="26" t="s">
        <v>349</v>
      </c>
      <c r="B193" s="15" t="s">
        <v>350</v>
      </c>
      <c r="C193" s="16"/>
      <c r="D193" s="16"/>
      <c r="E193" s="16"/>
      <c r="F193" s="16"/>
      <c r="H193" s="9" t="e">
        <f>+C193+#REF!+#REF!</f>
        <v>#REF!</v>
      </c>
    </row>
    <row r="194" spans="1:10" ht="13.5" thickBot="1" x14ac:dyDescent="0.25">
      <c r="A194" s="26" t="s">
        <v>351</v>
      </c>
      <c r="B194" s="15" t="s">
        <v>352</v>
      </c>
      <c r="C194" s="16"/>
      <c r="D194" s="16"/>
      <c r="E194" s="16"/>
      <c r="F194" s="16">
        <f>SUM(C194:C194)</f>
        <v>0</v>
      </c>
      <c r="H194" s="9" t="e">
        <f>+C194+#REF!+#REF!</f>
        <v>#REF!</v>
      </c>
    </row>
    <row r="195" spans="1:10" ht="16.5" x14ac:dyDescent="0.3">
      <c r="A195" s="18" t="s">
        <v>353</v>
      </c>
      <c r="B195" s="19" t="s">
        <v>354</v>
      </c>
      <c r="C195" s="20">
        <f>SUM(C196:C201)</f>
        <v>0</v>
      </c>
      <c r="D195" s="20">
        <f>SUM(D196:D201)</f>
        <v>3095</v>
      </c>
      <c r="E195" s="20">
        <f>SUM(E196:E201)</f>
        <v>0</v>
      </c>
      <c r="F195" s="13">
        <f>SUM(F196:F200)</f>
        <v>3095</v>
      </c>
      <c r="H195" s="9" t="e">
        <f>+C195+#REF!+#REF!</f>
        <v>#REF!</v>
      </c>
      <c r="J195" s="64"/>
    </row>
    <row r="196" spans="1:10" x14ac:dyDescent="0.2">
      <c r="A196" s="26" t="s">
        <v>355</v>
      </c>
      <c r="B196" s="15" t="s">
        <v>356</v>
      </c>
      <c r="C196" s="16">
        <v>0</v>
      </c>
      <c r="D196" s="16"/>
      <c r="E196" s="16"/>
      <c r="F196" s="16">
        <f>SUM(C196:E196)</f>
        <v>0</v>
      </c>
      <c r="H196" s="9" t="e">
        <f>+C196+#REF!+#REF!</f>
        <v>#REF!</v>
      </c>
    </row>
    <row r="197" spans="1:10" x14ac:dyDescent="0.2">
      <c r="A197" s="26" t="s">
        <v>357</v>
      </c>
      <c r="B197" s="15" t="s">
        <v>333</v>
      </c>
      <c r="C197" s="16">
        <v>0</v>
      </c>
      <c r="D197" s="16"/>
      <c r="E197" s="16"/>
      <c r="F197" s="16">
        <f t="shared" ref="F197:F201" si="11">SUM(C197:E197)</f>
        <v>0</v>
      </c>
      <c r="H197" s="9"/>
    </row>
    <row r="198" spans="1:10" x14ac:dyDescent="0.2">
      <c r="A198" s="26" t="s">
        <v>358</v>
      </c>
      <c r="B198" s="15" t="s">
        <v>359</v>
      </c>
      <c r="C198" s="16">
        <v>0</v>
      </c>
      <c r="D198" s="16">
        <v>3095</v>
      </c>
      <c r="E198" s="16"/>
      <c r="F198" s="16">
        <f>SUM(C198:E198)</f>
        <v>3095</v>
      </c>
      <c r="H198" s="9" t="e">
        <f>+C198+#REF!+#REF!</f>
        <v>#REF!</v>
      </c>
    </row>
    <row r="199" spans="1:10" x14ac:dyDescent="0.2">
      <c r="A199" s="26" t="s">
        <v>360</v>
      </c>
      <c r="B199" s="15" t="s">
        <v>361</v>
      </c>
      <c r="C199" s="16">
        <v>0</v>
      </c>
      <c r="D199" s="16"/>
      <c r="E199" s="16">
        <v>0</v>
      </c>
      <c r="F199" s="16">
        <f t="shared" si="11"/>
        <v>0</v>
      </c>
      <c r="H199" s="9" t="e">
        <f>+C199+#REF!+#REF!</f>
        <v>#REF!</v>
      </c>
    </row>
    <row r="200" spans="1:10" x14ac:dyDescent="0.2">
      <c r="A200" s="26" t="s">
        <v>362</v>
      </c>
      <c r="B200" s="15" t="s">
        <v>363</v>
      </c>
      <c r="C200" s="16">
        <v>0</v>
      </c>
      <c r="D200" s="16"/>
      <c r="E200" s="16">
        <v>0</v>
      </c>
      <c r="F200" s="16">
        <f t="shared" si="11"/>
        <v>0</v>
      </c>
      <c r="H200" s="9" t="e">
        <f>+C200+#REF!+#REF!</f>
        <v>#REF!</v>
      </c>
    </row>
    <row r="201" spans="1:10" x14ac:dyDescent="0.2">
      <c r="A201" s="26" t="s">
        <v>364</v>
      </c>
      <c r="B201" s="15" t="s">
        <v>365</v>
      </c>
      <c r="C201" s="16">
        <v>0</v>
      </c>
      <c r="D201" s="16"/>
      <c r="E201" s="16"/>
      <c r="F201" s="16">
        <f t="shared" si="11"/>
        <v>0</v>
      </c>
      <c r="H201" s="9" t="e">
        <f>+C201+#REF!+#REF!</f>
        <v>#REF!</v>
      </c>
    </row>
    <row r="202" spans="1:10" ht="16.5" x14ac:dyDescent="0.3">
      <c r="A202" s="18" t="s">
        <v>366</v>
      </c>
      <c r="B202" s="19" t="s">
        <v>367</v>
      </c>
      <c r="C202" s="20">
        <f>SUM(C203:C204)</f>
        <v>0</v>
      </c>
      <c r="D202" s="20">
        <f>SUM(D203:D204)</f>
        <v>614188.74</v>
      </c>
      <c r="E202" s="20"/>
      <c r="F202" s="20">
        <f>SUM(F203:F204)</f>
        <v>0</v>
      </c>
      <c r="H202" s="9"/>
    </row>
    <row r="203" spans="1:10" x14ac:dyDescent="0.2">
      <c r="A203" s="26" t="s">
        <v>368</v>
      </c>
      <c r="B203" s="15" t="s">
        <v>369</v>
      </c>
      <c r="C203" s="16"/>
      <c r="D203" s="16">
        <v>614188.74</v>
      </c>
      <c r="E203" s="16"/>
      <c r="F203" s="16">
        <v>0</v>
      </c>
      <c r="H203" s="9"/>
    </row>
    <row r="204" spans="1:10" x14ac:dyDescent="0.2">
      <c r="A204" s="26" t="s">
        <v>370</v>
      </c>
      <c r="B204" s="15" t="s">
        <v>371</v>
      </c>
      <c r="C204" s="16">
        <v>0</v>
      </c>
      <c r="D204" s="16"/>
      <c r="E204" s="16"/>
      <c r="F204" s="16">
        <f>SUM(C204:C204)</f>
        <v>0</v>
      </c>
      <c r="H204" s="9"/>
    </row>
    <row r="205" spans="1:10" ht="16.5" x14ac:dyDescent="0.3">
      <c r="A205" s="18" t="s">
        <v>372</v>
      </c>
      <c r="B205" s="19" t="s">
        <v>373</v>
      </c>
      <c r="C205" s="20">
        <f>+C206+C207+C218</f>
        <v>0</v>
      </c>
      <c r="D205" s="20"/>
      <c r="E205" s="20"/>
      <c r="F205" s="20">
        <f>+F218</f>
        <v>0</v>
      </c>
      <c r="H205" s="9" t="e">
        <f>+C205+#REF!+#REF!</f>
        <v>#REF!</v>
      </c>
    </row>
    <row r="206" spans="1:10" x14ac:dyDescent="0.2">
      <c r="A206" s="26" t="s">
        <v>374</v>
      </c>
      <c r="B206" s="15" t="s">
        <v>375</v>
      </c>
      <c r="C206" s="16"/>
      <c r="D206" s="16"/>
      <c r="E206" s="16"/>
      <c r="F206" s="16"/>
      <c r="H206" s="9" t="e">
        <f>+C206+#REF!+#REF!</f>
        <v>#REF!</v>
      </c>
    </row>
    <row r="207" spans="1:10" x14ac:dyDescent="0.2">
      <c r="A207" s="26" t="s">
        <v>376</v>
      </c>
      <c r="B207" s="15" t="s">
        <v>377</v>
      </c>
      <c r="C207" s="16"/>
      <c r="D207" s="16"/>
      <c r="E207" s="16"/>
      <c r="F207" s="16"/>
      <c r="H207" s="9" t="e">
        <f>+C207+#REF!+#REF!</f>
        <v>#REF!</v>
      </c>
    </row>
    <row r="208" spans="1:10" ht="16.5" hidden="1" x14ac:dyDescent="0.3">
      <c r="A208" s="43"/>
      <c r="B208" s="44" t="s">
        <v>378</v>
      </c>
      <c r="C208" s="16"/>
      <c r="D208" s="16"/>
      <c r="E208" s="16"/>
      <c r="F208" s="16" t="e">
        <f>+C208+#REF!+#REF!</f>
        <v>#REF!</v>
      </c>
      <c r="H208" s="9" t="e">
        <f>+C208+#REF!+#REF!</f>
        <v>#REF!</v>
      </c>
    </row>
    <row r="209" spans="1:8" hidden="1" x14ac:dyDescent="0.2">
      <c r="A209" s="26" t="s">
        <v>349</v>
      </c>
      <c r="B209" s="15" t="s">
        <v>350</v>
      </c>
      <c r="C209" s="16"/>
      <c r="D209" s="16"/>
      <c r="E209" s="16"/>
      <c r="F209" s="16" t="e">
        <f>+C209+#REF!+#REF!</f>
        <v>#REF!</v>
      </c>
      <c r="H209" s="9" t="e">
        <f>+C209+#REF!+#REF!</f>
        <v>#REF!</v>
      </c>
    </row>
    <row r="210" spans="1:8" hidden="1" x14ac:dyDescent="0.2">
      <c r="A210" s="26"/>
      <c r="B210" s="15"/>
      <c r="C210" s="16"/>
      <c r="D210" s="16"/>
      <c r="E210" s="16"/>
      <c r="F210" s="16" t="e">
        <f>+C210+#REF!+#REF!</f>
        <v>#REF!</v>
      </c>
      <c r="H210" s="9" t="e">
        <f>+C210+#REF!+#REF!</f>
        <v>#REF!</v>
      </c>
    </row>
    <row r="211" spans="1:8" ht="16.5" hidden="1" x14ac:dyDescent="0.3">
      <c r="A211" s="45" t="s">
        <v>353</v>
      </c>
      <c r="B211" s="46" t="s">
        <v>379</v>
      </c>
      <c r="C211" s="16"/>
      <c r="D211" s="16"/>
      <c r="E211" s="16"/>
      <c r="F211" s="16" t="e">
        <f>+C211+#REF!+#REF!</f>
        <v>#REF!</v>
      </c>
      <c r="H211" s="9" t="e">
        <f>+C211+#REF!+#REF!</f>
        <v>#REF!</v>
      </c>
    </row>
    <row r="212" spans="1:8" hidden="1" x14ac:dyDescent="0.2">
      <c r="A212" s="26" t="s">
        <v>364</v>
      </c>
      <c r="B212" s="15" t="s">
        <v>380</v>
      </c>
      <c r="C212" s="16"/>
      <c r="D212" s="16"/>
      <c r="E212" s="16"/>
      <c r="F212" s="16" t="e">
        <f>+C212+#REF!+#REF!</f>
        <v>#REF!</v>
      </c>
      <c r="H212" s="9" t="e">
        <f>+C212+#REF!+#REF!</f>
        <v>#REF!</v>
      </c>
    </row>
    <row r="213" spans="1:8" hidden="1" x14ac:dyDescent="0.2">
      <c r="A213" s="24"/>
      <c r="B213" s="15"/>
      <c r="C213" s="16"/>
      <c r="D213" s="16"/>
      <c r="E213" s="16"/>
      <c r="F213" s="16" t="e">
        <f>+C213+#REF!+#REF!</f>
        <v>#REF!</v>
      </c>
      <c r="H213" s="9" t="e">
        <f>+C213+#REF!+#REF!</f>
        <v>#REF!</v>
      </c>
    </row>
    <row r="214" spans="1:8" ht="16.5" hidden="1" x14ac:dyDescent="0.3">
      <c r="A214" s="45" t="s">
        <v>372</v>
      </c>
      <c r="B214" s="46" t="s">
        <v>373</v>
      </c>
      <c r="C214" s="16"/>
      <c r="D214" s="16"/>
      <c r="E214" s="16"/>
      <c r="F214" s="16" t="e">
        <f>+C214+#REF!+#REF!</f>
        <v>#REF!</v>
      </c>
      <c r="H214" s="9" t="e">
        <f>+C214+#REF!+#REF!</f>
        <v>#REF!</v>
      </c>
    </row>
    <row r="215" spans="1:8" hidden="1" x14ac:dyDescent="0.2">
      <c r="A215" s="26" t="s">
        <v>374</v>
      </c>
      <c r="B215" s="15" t="s">
        <v>375</v>
      </c>
      <c r="C215" s="16"/>
      <c r="D215" s="16"/>
      <c r="E215" s="16"/>
      <c r="F215" s="16" t="e">
        <f>+C215+#REF!+#REF!</f>
        <v>#REF!</v>
      </c>
      <c r="H215" s="9" t="e">
        <f>+C215+#REF!+#REF!</f>
        <v>#REF!</v>
      </c>
    </row>
    <row r="216" spans="1:8" hidden="1" x14ac:dyDescent="0.2">
      <c r="A216" s="26" t="s">
        <v>381</v>
      </c>
      <c r="B216" s="15" t="s">
        <v>377</v>
      </c>
      <c r="C216" s="16"/>
      <c r="D216" s="16"/>
      <c r="E216" s="16"/>
      <c r="F216" s="16" t="e">
        <f>+C216+#REF!+#REF!</f>
        <v>#REF!</v>
      </c>
      <c r="H216" s="9" t="e">
        <f>+C216+#REF!+#REF!</f>
        <v>#REF!</v>
      </c>
    </row>
    <row r="217" spans="1:8" hidden="1" x14ac:dyDescent="0.2">
      <c r="A217" s="26"/>
      <c r="B217" s="15"/>
      <c r="C217" s="16"/>
      <c r="D217" s="16"/>
      <c r="E217" s="16"/>
      <c r="F217" s="16" t="e">
        <f>+C217+#REF!+#REF!</f>
        <v>#REF!</v>
      </c>
      <c r="H217" s="9" t="e">
        <f>+C217+#REF!+#REF!</f>
        <v>#REF!</v>
      </c>
    </row>
    <row r="218" spans="1:8" ht="13.5" thickBot="1" x14ac:dyDescent="0.25">
      <c r="A218" s="47" t="s">
        <v>382</v>
      </c>
      <c r="B218" s="30" t="s">
        <v>383</v>
      </c>
      <c r="C218" s="31">
        <v>0</v>
      </c>
      <c r="D218" s="31"/>
      <c r="E218" s="31"/>
      <c r="F218" s="31">
        <f>SUM(C218:C218)</f>
        <v>0</v>
      </c>
      <c r="H218" s="9" t="e">
        <f>+C218+#REF!+#REF!</f>
        <v>#REF!</v>
      </c>
    </row>
    <row r="219" spans="1:8" ht="16.5" x14ac:dyDescent="0.3">
      <c r="A219" s="18" t="s">
        <v>384</v>
      </c>
      <c r="B219" s="19" t="s">
        <v>367</v>
      </c>
      <c r="C219" s="20">
        <f>+C220</f>
        <v>0</v>
      </c>
      <c r="D219" s="20"/>
      <c r="E219" s="20">
        <f>+E220</f>
        <v>818957.89</v>
      </c>
      <c r="F219" s="13">
        <f>SUM(F220)</f>
        <v>818957.89</v>
      </c>
      <c r="H219" s="9"/>
    </row>
    <row r="220" spans="1:8" x14ac:dyDescent="0.2">
      <c r="A220" s="47" t="s">
        <v>385</v>
      </c>
      <c r="B220" s="15" t="s">
        <v>386</v>
      </c>
      <c r="C220" s="31">
        <v>0</v>
      </c>
      <c r="D220" s="31"/>
      <c r="E220" s="31">
        <v>818957.89</v>
      </c>
      <c r="F220" s="16">
        <f>SUM(C220:E220)</f>
        <v>818957.89</v>
      </c>
      <c r="H220" s="9"/>
    </row>
    <row r="221" spans="1:8" ht="13.5" thickBot="1" x14ac:dyDescent="0.25">
      <c r="A221" s="50"/>
      <c r="B221" s="51"/>
      <c r="C221" s="52"/>
      <c r="D221" s="52"/>
      <c r="E221" s="52"/>
      <c r="F221" s="52"/>
      <c r="H221" s="9" t="e">
        <f>+C221+#REF!+#REF!</f>
        <v>#REF!</v>
      </c>
    </row>
    <row r="222" spans="1:8" ht="18.75" thickBot="1" x14ac:dyDescent="0.3">
      <c r="A222" s="53"/>
      <c r="B222" s="54" t="s">
        <v>378</v>
      </c>
      <c r="C222" s="56">
        <f>+C8+C34+C103+C167+C179</f>
        <v>30241633.210000001</v>
      </c>
      <c r="D222" s="56">
        <f>+D8+D34+D103+D167+D179</f>
        <v>46870239.020000003</v>
      </c>
      <c r="E222" s="56">
        <f>+E8+E34+E103+E167+E179</f>
        <v>17621363.469999999</v>
      </c>
      <c r="F222" s="56">
        <f>+F8+F34+F103+F167+F179</f>
        <v>89090157.089999989</v>
      </c>
      <c r="H222" s="9" t="e">
        <f>+C222+#REF!+#REF!</f>
        <v>#REF!</v>
      </c>
    </row>
    <row r="223" spans="1:8" ht="13.5" thickTop="1" x14ac:dyDescent="0.2">
      <c r="A223" s="57"/>
      <c r="B223" s="58"/>
      <c r="C223" s="59"/>
      <c r="D223" s="59"/>
      <c r="E223" s="59"/>
      <c r="F223" s="59"/>
      <c r="H223" s="9" t="e">
        <f>+C223+#REF!+#REF!</f>
        <v>#REF!</v>
      </c>
    </row>
    <row r="224" spans="1:8" hidden="1" x14ac:dyDescent="0.2"/>
    <row r="225" spans="1:8" hidden="1" x14ac:dyDescent="0.2">
      <c r="H225" s="9">
        <f>SUM(C222:C222)</f>
        <v>30241633.210000001</v>
      </c>
    </row>
    <row r="226" spans="1:8" hidden="1" x14ac:dyDescent="0.2">
      <c r="F226" s="9"/>
    </row>
    <row r="227" spans="1:8" hidden="1" x14ac:dyDescent="0.2"/>
    <row r="228" spans="1:8" hidden="1" x14ac:dyDescent="0.2"/>
    <row r="229" spans="1:8" hidden="1" x14ac:dyDescent="0.2"/>
    <row r="230" spans="1:8" hidden="1" x14ac:dyDescent="0.2"/>
    <row r="231" spans="1:8" hidden="1" x14ac:dyDescent="0.2">
      <c r="A231" s="1" t="s">
        <v>387</v>
      </c>
      <c r="C231" s="60">
        <f>+C205+C195+C192+C187+C180+C175+C157+C148+C133+C126+C123+C116+C110+C104+C98+C81+C65+C60+C53+C48+C45+C42+C35+C30+C21+C18+C16+C12+C9</f>
        <v>30241633.210000001</v>
      </c>
      <c r="D231" s="60"/>
      <c r="E231" s="60"/>
      <c r="F231" s="60" t="e">
        <f>+#REF!+#REF!+C231</f>
        <v>#REF!</v>
      </c>
      <c r="H231" s="9" t="e">
        <f>+H222</f>
        <v>#REF!</v>
      </c>
    </row>
    <row r="232" spans="1:8" hidden="1" x14ac:dyDescent="0.2"/>
    <row r="233" spans="1:8" hidden="1" x14ac:dyDescent="0.2">
      <c r="F233" s="9"/>
    </row>
    <row r="234" spans="1:8" hidden="1" x14ac:dyDescent="0.2"/>
    <row r="235" spans="1:8" x14ac:dyDescent="0.2">
      <c r="A235" s="61"/>
      <c r="C235" s="62"/>
      <c r="D235" s="62"/>
      <c r="E235" s="62"/>
      <c r="F235" s="62"/>
      <c r="G235" s="62"/>
      <c r="H235" s="62" t="e">
        <f>+H222-H231</f>
        <v>#REF!</v>
      </c>
    </row>
    <row r="236" spans="1:8" x14ac:dyDescent="0.2">
      <c r="C236" s="62"/>
      <c r="D236" s="9"/>
      <c r="E236" s="9"/>
      <c r="F236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6" man="1"/>
    <brk id="131" max="6" man="1"/>
    <brk id="22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6"/>
  <sheetViews>
    <sheetView view="pageBreakPreview" topLeftCell="A187" zoomScale="115" zoomScaleNormal="100" zoomScaleSheetLayoutView="115" workbookViewId="0">
      <selection activeCell="D21" sqref="D2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78" t="s">
        <v>0</v>
      </c>
      <c r="B1" s="79"/>
      <c r="C1" s="79"/>
      <c r="D1" s="79"/>
      <c r="E1" s="79"/>
      <c r="F1" s="80"/>
    </row>
    <row r="2" spans="1:11" ht="23.25" x14ac:dyDescent="0.35">
      <c r="A2" s="81" t="s">
        <v>1</v>
      </c>
      <c r="B2" s="82"/>
      <c r="C2" s="82"/>
      <c r="D2" s="82"/>
      <c r="E2" s="82"/>
      <c r="F2" s="83"/>
    </row>
    <row r="3" spans="1:11" ht="23.25" x14ac:dyDescent="0.35">
      <c r="A3" s="81" t="s">
        <v>2</v>
      </c>
      <c r="B3" s="82"/>
      <c r="C3" s="82"/>
      <c r="D3" s="82"/>
      <c r="E3" s="82"/>
      <c r="F3" s="83"/>
    </row>
    <row r="4" spans="1:11" ht="25.5" x14ac:dyDescent="0.35">
      <c r="A4" s="84" t="s">
        <v>404</v>
      </c>
      <c r="B4" s="85"/>
      <c r="C4" s="85"/>
      <c r="D4" s="85"/>
      <c r="E4" s="85"/>
      <c r="F4" s="86"/>
    </row>
    <row r="5" spans="1:11" ht="21" thickBot="1" x14ac:dyDescent="0.35">
      <c r="A5" s="87" t="s">
        <v>3</v>
      </c>
      <c r="B5" s="88"/>
      <c r="C5" s="88"/>
      <c r="D5" s="88"/>
      <c r="E5" s="88"/>
      <c r="F5" s="89"/>
    </row>
    <row r="6" spans="1:11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11" ht="28.5" customHeight="1" thickBot="1" x14ac:dyDescent="0.25">
      <c r="A7" s="75"/>
      <c r="B7" s="77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11" ht="16.5" thickBot="1" x14ac:dyDescent="0.3">
      <c r="A8" s="6">
        <v>2.1</v>
      </c>
      <c r="B8" s="7" t="s">
        <v>11</v>
      </c>
      <c r="C8" s="8">
        <f>+C9+C12+C16+C18+C21+C28+C30</f>
        <v>25396684.289999999</v>
      </c>
      <c r="D8" s="8">
        <f>+D9+D12+D16+D18+D21+D28+D30</f>
        <v>24766509.91</v>
      </c>
      <c r="E8" s="8">
        <f>+E9+E12+E16+E18+E21+E28+E30</f>
        <v>4977783.53</v>
      </c>
      <c r="F8" s="8">
        <f>+F9+F12+F18+F21+F30</f>
        <v>55140977.730000004</v>
      </c>
      <c r="H8" s="9" t="e">
        <f>+C8+D8+#REF!</f>
        <v>#REF!</v>
      </c>
    </row>
    <row r="9" spans="1:11" ht="16.5" x14ac:dyDescent="0.3">
      <c r="A9" s="10" t="s">
        <v>12</v>
      </c>
      <c r="B9" s="11" t="s">
        <v>13</v>
      </c>
      <c r="C9" s="13">
        <f>SUM(C10:C11)</f>
        <v>21931331.07</v>
      </c>
      <c r="D9" s="13">
        <f t="shared" ref="D9:E9" si="0">SUM(D10:D11)</f>
        <v>13210011</v>
      </c>
      <c r="E9" s="13">
        <f t="shared" si="0"/>
        <v>1043202.5</v>
      </c>
      <c r="F9" s="20">
        <f>SUM(F10:F11)</f>
        <v>36184544.57</v>
      </c>
      <c r="H9" s="9" t="e">
        <f>+C9+D9+#REF!</f>
        <v>#REF!</v>
      </c>
    </row>
    <row r="10" spans="1:11" x14ac:dyDescent="0.2">
      <c r="A10" s="14" t="s">
        <v>14</v>
      </c>
      <c r="B10" s="15" t="s">
        <v>15</v>
      </c>
      <c r="C10" s="16">
        <v>21931331.07</v>
      </c>
      <c r="D10" s="16">
        <v>13210011</v>
      </c>
      <c r="E10" s="16">
        <v>1043202.5</v>
      </c>
      <c r="F10" s="16">
        <f>SUM(C10:E10)</f>
        <v>36184544.57</v>
      </c>
      <c r="H10" s="9" t="e">
        <f>+C10+D10+#REF!</f>
        <v>#REF!</v>
      </c>
      <c r="K10" s="20"/>
    </row>
    <row r="11" spans="1:11" x14ac:dyDescent="0.2">
      <c r="A11" s="14" t="s">
        <v>16</v>
      </c>
      <c r="B11" s="17" t="s">
        <v>17</v>
      </c>
      <c r="C11" s="16">
        <v>0</v>
      </c>
      <c r="D11" s="16">
        <v>0</v>
      </c>
      <c r="E11" s="16">
        <v>0</v>
      </c>
      <c r="F11" s="16">
        <f>SUM(C11:E11)</f>
        <v>0</v>
      </c>
      <c r="H11" s="9" t="e">
        <f>+C11+D11+#REF!</f>
        <v>#REF!</v>
      </c>
    </row>
    <row r="12" spans="1:11" ht="16.5" x14ac:dyDescent="0.3">
      <c r="A12" s="18" t="s">
        <v>18</v>
      </c>
      <c r="B12" s="19" t="s">
        <v>19</v>
      </c>
      <c r="C12" s="20">
        <f>SUM(C13:C15)</f>
        <v>89100</v>
      </c>
      <c r="D12" s="20">
        <f t="shared" ref="D12:E12" si="1">SUM(D13:D15)</f>
        <v>5641364.6699999999</v>
      </c>
      <c r="E12" s="20">
        <f t="shared" si="1"/>
        <v>3261333</v>
      </c>
      <c r="F12" s="20">
        <f>SUM(F13:F15)</f>
        <v>8991797.6699999999</v>
      </c>
      <c r="H12" s="9" t="e">
        <f>+C12+D12+#REF!</f>
        <v>#REF!</v>
      </c>
    </row>
    <row r="13" spans="1:11" x14ac:dyDescent="0.2">
      <c r="A13" s="14" t="s">
        <v>20</v>
      </c>
      <c r="B13" s="15" t="s">
        <v>21</v>
      </c>
      <c r="C13" s="16">
        <v>89100</v>
      </c>
      <c r="D13" s="16">
        <v>5641364.6699999999</v>
      </c>
      <c r="E13" s="16">
        <v>3261333</v>
      </c>
      <c r="F13" s="16">
        <f>SUM(C13:E13)</f>
        <v>8991797.6699999999</v>
      </c>
      <c r="G13" s="9">
        <f>SUM(C13:F13)</f>
        <v>17983595.34</v>
      </c>
      <c r="H13" s="9" t="e">
        <f>+C13+D13+#REF!</f>
        <v>#REF!</v>
      </c>
      <c r="I13" s="62"/>
    </row>
    <row r="14" spans="1:11" x14ac:dyDescent="0.2">
      <c r="A14" s="14" t="s">
        <v>22</v>
      </c>
      <c r="B14" s="15" t="s">
        <v>23</v>
      </c>
      <c r="C14" s="16">
        <v>0</v>
      </c>
      <c r="D14" s="16">
        <v>0</v>
      </c>
      <c r="E14" s="16">
        <v>0</v>
      </c>
      <c r="F14" s="16">
        <f t="shared" ref="F14:F15" si="2">SUM(C14:E14)</f>
        <v>0</v>
      </c>
      <c r="H14" s="9" t="e">
        <f>+C14+D14+#REF!</f>
        <v>#REF!</v>
      </c>
    </row>
    <row r="15" spans="1:11" x14ac:dyDescent="0.2">
      <c r="A15" s="14" t="s">
        <v>24</v>
      </c>
      <c r="B15" s="15" t="s">
        <v>25</v>
      </c>
      <c r="C15" s="16">
        <v>0</v>
      </c>
      <c r="D15" s="16">
        <v>0</v>
      </c>
      <c r="E15" s="16">
        <v>0</v>
      </c>
      <c r="F15" s="16">
        <f t="shared" si="2"/>
        <v>0</v>
      </c>
      <c r="H15" s="9" t="e">
        <f>+C15+D15+#REF!</f>
        <v>#REF!</v>
      </c>
    </row>
    <row r="16" spans="1:11" ht="16.5" x14ac:dyDescent="0.3">
      <c r="A16" s="18" t="s">
        <v>26</v>
      </c>
      <c r="B16" s="19" t="s">
        <v>27</v>
      </c>
      <c r="C16" s="20">
        <f>SUM(C17:C17)</f>
        <v>0</v>
      </c>
      <c r="D16" s="20">
        <f t="shared" ref="D16:E16" si="3">SUM(D17:D17)</f>
        <v>0</v>
      </c>
      <c r="E16" s="20">
        <f t="shared" si="3"/>
        <v>0</v>
      </c>
      <c r="F16" s="20">
        <f>SUM(F17:F17)</f>
        <v>0</v>
      </c>
      <c r="H16" s="9" t="e">
        <f>+C16+D16+#REF!</f>
        <v>#REF!</v>
      </c>
    </row>
    <row r="17" spans="1:9" x14ac:dyDescent="0.2">
      <c r="A17" s="14" t="s">
        <v>28</v>
      </c>
      <c r="B17" s="15" t="s">
        <v>29</v>
      </c>
      <c r="C17" s="16">
        <v>0</v>
      </c>
      <c r="D17" s="16">
        <v>0</v>
      </c>
      <c r="E17" s="16"/>
      <c r="F17" s="16">
        <f>SUM(C17:E17)</f>
        <v>0</v>
      </c>
      <c r="H17" s="9" t="e">
        <f>+C17+D17+#REF!</f>
        <v>#REF!</v>
      </c>
    </row>
    <row r="18" spans="1:9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733540.61</v>
      </c>
      <c r="E18" s="20">
        <f t="shared" ref="E18" si="4">SUM(E19:E20)</f>
        <v>41532.07</v>
      </c>
      <c r="F18" s="20">
        <f>SUM(F19:F20)</f>
        <v>775072.67999999993</v>
      </c>
      <c r="H18" s="9" t="e">
        <f>+C18+D18+#REF!</f>
        <v>#REF!</v>
      </c>
    </row>
    <row r="19" spans="1:9" x14ac:dyDescent="0.2">
      <c r="A19" s="14" t="s">
        <v>32</v>
      </c>
      <c r="B19" s="15" t="s">
        <v>33</v>
      </c>
      <c r="C19" s="16">
        <v>0</v>
      </c>
      <c r="D19" s="16">
        <v>200000</v>
      </c>
      <c r="E19" s="16"/>
      <c r="F19" s="16">
        <f>SUM(C19:E19)</f>
        <v>200000</v>
      </c>
      <c r="H19" s="9" t="e">
        <f>+C19+D19+#REF!</f>
        <v>#REF!</v>
      </c>
    </row>
    <row r="20" spans="1:9" x14ac:dyDescent="0.2">
      <c r="A20" s="14" t="s">
        <v>34</v>
      </c>
      <c r="B20" s="15" t="s">
        <v>35</v>
      </c>
      <c r="C20" s="16">
        <v>0</v>
      </c>
      <c r="D20" s="16">
        <v>533540.61</v>
      </c>
      <c r="E20" s="16">
        <v>41532.07</v>
      </c>
      <c r="F20" s="16">
        <f>SUM(C20:E20)</f>
        <v>575072.67999999993</v>
      </c>
      <c r="G20" s="9">
        <f>SUM(C20:F20)</f>
        <v>1150145.3599999999</v>
      </c>
      <c r="H20" s="9" t="e">
        <f>+C20+D20+#REF!</f>
        <v>#REF!</v>
      </c>
    </row>
    <row r="21" spans="1:9" ht="16.5" x14ac:dyDescent="0.3">
      <c r="A21" s="18" t="s">
        <v>36</v>
      </c>
      <c r="B21" s="19" t="s">
        <v>37</v>
      </c>
      <c r="C21" s="20">
        <f>SUM(C22:C27)</f>
        <v>34500</v>
      </c>
      <c r="D21" s="20">
        <f t="shared" ref="D21:E21" si="5">SUM(D22:D27)</f>
        <v>2555360.88</v>
      </c>
      <c r="E21" s="20">
        <f t="shared" si="5"/>
        <v>0</v>
      </c>
      <c r="F21" s="20">
        <f>SUM(F22:F24)</f>
        <v>2589860.88</v>
      </c>
      <c r="H21" s="9" t="e">
        <f>+C21+D21+#REF!</f>
        <v>#REF!</v>
      </c>
    </row>
    <row r="22" spans="1:9" x14ac:dyDescent="0.2">
      <c r="A22" s="14" t="s">
        <v>38</v>
      </c>
      <c r="B22" s="15" t="s">
        <v>39</v>
      </c>
      <c r="C22" s="22">
        <v>0</v>
      </c>
      <c r="D22" s="22">
        <v>194690.88</v>
      </c>
      <c r="E22" s="65"/>
      <c r="F22" s="16">
        <f t="shared" ref="F22:F27" si="6">SUM(C22:E22)</f>
        <v>194690.88</v>
      </c>
      <c r="H22" s="9" t="e">
        <f>+C24+D24+#REF!</f>
        <v>#REF!</v>
      </c>
    </row>
    <row r="23" spans="1:9" x14ac:dyDescent="0.2">
      <c r="A23" s="14" t="s">
        <v>40</v>
      </c>
      <c r="B23" s="15" t="s">
        <v>41</v>
      </c>
      <c r="C23" s="16">
        <v>0</v>
      </c>
      <c r="D23" s="16">
        <v>0</v>
      </c>
      <c r="E23" s="16">
        <v>0</v>
      </c>
      <c r="F23" s="16">
        <f t="shared" si="6"/>
        <v>0</v>
      </c>
      <c r="H23" s="9" t="e">
        <f>+C23+D23+#REF!</f>
        <v>#REF!</v>
      </c>
    </row>
    <row r="24" spans="1:9" x14ac:dyDescent="0.2">
      <c r="A24" s="14" t="s">
        <v>42</v>
      </c>
      <c r="B24" s="15" t="s">
        <v>43</v>
      </c>
      <c r="C24" s="16">
        <v>34500</v>
      </c>
      <c r="D24" s="16">
        <v>2360670</v>
      </c>
      <c r="E24" s="16">
        <v>0</v>
      </c>
      <c r="F24" s="16">
        <f t="shared" si="6"/>
        <v>2395170</v>
      </c>
      <c r="H24" s="9" t="e">
        <f>+#REF!+#REF!+#REF!</f>
        <v>#REF!</v>
      </c>
    </row>
    <row r="25" spans="1:9" x14ac:dyDescent="0.2">
      <c r="A25" s="14" t="s">
        <v>44</v>
      </c>
      <c r="B25" s="15" t="s">
        <v>45</v>
      </c>
      <c r="C25" s="16">
        <v>0</v>
      </c>
      <c r="D25" s="16">
        <v>0</v>
      </c>
      <c r="E25" s="16">
        <v>0</v>
      </c>
      <c r="F25" s="16">
        <f t="shared" si="6"/>
        <v>0</v>
      </c>
      <c r="H25" s="9"/>
    </row>
    <row r="26" spans="1:9" x14ac:dyDescent="0.2">
      <c r="A26" s="14" t="s">
        <v>46</v>
      </c>
      <c r="B26" s="15" t="s">
        <v>47</v>
      </c>
      <c r="C26" s="16">
        <v>0</v>
      </c>
      <c r="D26" s="16">
        <v>0</v>
      </c>
      <c r="E26" s="16">
        <v>0</v>
      </c>
      <c r="F26" s="16">
        <f t="shared" si="6"/>
        <v>0</v>
      </c>
      <c r="H26" s="9" t="e">
        <f>+C26+D26+#REF!</f>
        <v>#REF!</v>
      </c>
    </row>
    <row r="27" spans="1:9" x14ac:dyDescent="0.2">
      <c r="A27" s="14" t="s">
        <v>48</v>
      </c>
      <c r="B27" s="15" t="s">
        <v>49</v>
      </c>
      <c r="C27" s="16">
        <v>0</v>
      </c>
      <c r="D27" s="16">
        <v>0</v>
      </c>
      <c r="E27" s="16">
        <v>0</v>
      </c>
      <c r="F27" s="16">
        <f t="shared" si="6"/>
        <v>0</v>
      </c>
      <c r="H27" s="9" t="e">
        <f>+C27+D27+#REF!</f>
        <v>#REF!</v>
      </c>
    </row>
    <row r="28" spans="1:9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/>
      <c r="F28" s="20">
        <f>SUM(F29)</f>
        <v>0</v>
      </c>
      <c r="H28" s="9"/>
    </row>
    <row r="29" spans="1:9" x14ac:dyDescent="0.2">
      <c r="A29" s="14" t="s">
        <v>52</v>
      </c>
      <c r="B29" s="15" t="s">
        <v>53</v>
      </c>
      <c r="C29" s="16">
        <v>0</v>
      </c>
      <c r="D29" s="16">
        <v>0</v>
      </c>
      <c r="E29" s="16">
        <v>0</v>
      </c>
      <c r="F29" s="16">
        <f>SUM(C29:E29)</f>
        <v>0</v>
      </c>
      <c r="H29" s="9"/>
    </row>
    <row r="30" spans="1:9" ht="16.5" x14ac:dyDescent="0.3">
      <c r="A30" s="18" t="s">
        <v>54</v>
      </c>
      <c r="B30" s="19" t="s">
        <v>55</v>
      </c>
      <c r="C30" s="20">
        <f>SUM(C31:C33)</f>
        <v>3341753.2199999997</v>
      </c>
      <c r="D30" s="20">
        <f t="shared" ref="D30:E30" si="7">SUM(D31:D33)</f>
        <v>2626232.7500000005</v>
      </c>
      <c r="E30" s="20">
        <f t="shared" si="7"/>
        <v>631715.96000000008</v>
      </c>
      <c r="F30" s="20">
        <f>SUM(F31:F33)</f>
        <v>6599701.9299999997</v>
      </c>
      <c r="H30" s="9" t="e">
        <f>+C30+D30+#REF!</f>
        <v>#REF!</v>
      </c>
    </row>
    <row r="31" spans="1:9" x14ac:dyDescent="0.2">
      <c r="A31" s="24" t="s">
        <v>56</v>
      </c>
      <c r="B31" s="15" t="s">
        <v>57</v>
      </c>
      <c r="C31" s="16">
        <v>1549649.17</v>
      </c>
      <c r="D31" s="16">
        <v>1214147.96</v>
      </c>
      <c r="E31" s="16">
        <v>296683.57</v>
      </c>
      <c r="F31" s="16">
        <f>SUM(C31:E31)</f>
        <v>3060480.6999999997</v>
      </c>
      <c r="H31" s="9" t="e">
        <f>+C31+D31+#REF!</f>
        <v>#REF!</v>
      </c>
      <c r="I31" s="9">
        <f>+E31+E32+E33</f>
        <v>631715.96000000008</v>
      </c>
    </row>
    <row r="32" spans="1:9" x14ac:dyDescent="0.2">
      <c r="A32" s="24" t="s">
        <v>58</v>
      </c>
      <c r="B32" s="15" t="s">
        <v>59</v>
      </c>
      <c r="C32" s="16">
        <v>1559745.27</v>
      </c>
      <c r="D32" s="16">
        <v>1245044.8600000001</v>
      </c>
      <c r="E32" s="16">
        <v>297102.02</v>
      </c>
      <c r="F32" s="16">
        <f t="shared" ref="F32:F33" si="8">SUM(C32:E32)</f>
        <v>3101892.15</v>
      </c>
      <c r="H32" s="9" t="e">
        <f>+C32+D32+#REF!</f>
        <v>#REF!</v>
      </c>
      <c r="I32" s="9"/>
    </row>
    <row r="33" spans="1:8" ht="13.5" thickBot="1" x14ac:dyDescent="0.25">
      <c r="A33" s="24" t="s">
        <v>60</v>
      </c>
      <c r="B33" s="15" t="s">
        <v>61</v>
      </c>
      <c r="C33" s="16">
        <v>232358.78</v>
      </c>
      <c r="D33" s="16">
        <v>167039.93</v>
      </c>
      <c r="E33" s="16">
        <v>37930.370000000003</v>
      </c>
      <c r="F33" s="16">
        <f t="shared" si="8"/>
        <v>437329.07999999996</v>
      </c>
      <c r="H33" s="9" t="e">
        <f>+C33+D33+#REF!</f>
        <v>#REF!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+C35+C42+C45+C48+C53+C60+C65+C81+C98</f>
        <v>11063798.48</v>
      </c>
      <c r="D34" s="8">
        <f>+D35+D42+D45+D48+D53+D60+D65+D81+D98</f>
        <v>47332956.579999998</v>
      </c>
      <c r="E34" s="8">
        <f>+E35+E42+E45+E48+E53+E60+E65+E81+E98</f>
        <v>4081682.16</v>
      </c>
      <c r="F34" s="8">
        <f>+F35+F42+F45+F48+F53+F60+F65+F81+F98</f>
        <v>62478437.220000006</v>
      </c>
      <c r="H34" s="9" t="e">
        <f>+C34+D34+#REF!</f>
        <v>#REF!</v>
      </c>
    </row>
    <row r="35" spans="1:8" ht="16.5" x14ac:dyDescent="0.3">
      <c r="A35" s="10" t="s">
        <v>63</v>
      </c>
      <c r="B35" s="11" t="s">
        <v>64</v>
      </c>
      <c r="C35" s="13">
        <f>SUM(C36:C41)</f>
        <v>0</v>
      </c>
      <c r="D35" s="13">
        <f t="shared" ref="D35:E35" si="9">SUM(D36:D41)</f>
        <v>2820374.0700000003</v>
      </c>
      <c r="E35" s="13">
        <f t="shared" si="9"/>
        <v>1213706.1000000001</v>
      </c>
      <c r="F35" s="20">
        <f>SUM(F36:F41)</f>
        <v>4034080.17</v>
      </c>
      <c r="H35" s="9" t="e">
        <f>+C35+D35+#REF!</f>
        <v>#REF!</v>
      </c>
    </row>
    <row r="36" spans="1:8" x14ac:dyDescent="0.2">
      <c r="A36" s="24" t="s">
        <v>65</v>
      </c>
      <c r="B36" s="15" t="s">
        <v>66</v>
      </c>
      <c r="C36" s="16">
        <v>0</v>
      </c>
      <c r="D36" s="16">
        <v>719490.26</v>
      </c>
      <c r="E36" s="16">
        <v>0</v>
      </c>
      <c r="F36" s="16">
        <f t="shared" ref="F36:F41" si="10">SUM(C36:E36)</f>
        <v>719490.26</v>
      </c>
      <c r="H36" s="9" t="e">
        <f>+C36+D36+#REF!</f>
        <v>#REF!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2710</v>
      </c>
      <c r="E37" s="16">
        <v>0</v>
      </c>
      <c r="F37" s="16">
        <f t="shared" si="10"/>
        <v>2710</v>
      </c>
      <c r="H37" s="9" t="e">
        <f>+C37+D37+#REF!</f>
        <v>#REF!</v>
      </c>
    </row>
    <row r="38" spans="1:8" x14ac:dyDescent="0.2">
      <c r="A38" s="24" t="s">
        <v>69</v>
      </c>
      <c r="B38" s="15" t="s">
        <v>70</v>
      </c>
      <c r="C38" s="16">
        <v>0</v>
      </c>
      <c r="D38" s="16">
        <v>976792.32</v>
      </c>
      <c r="E38" s="16">
        <v>398962.68</v>
      </c>
      <c r="F38" s="16">
        <f t="shared" si="10"/>
        <v>1375755</v>
      </c>
      <c r="H38" s="9" t="e">
        <f>+C38+D38+#REF!</f>
        <v>#REF!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1105209.49</v>
      </c>
      <c r="E39" s="16">
        <v>813205.42</v>
      </c>
      <c r="F39" s="16">
        <f t="shared" si="10"/>
        <v>1918414.9100000001</v>
      </c>
      <c r="H39" s="9" t="e">
        <f>+C39+D39+#REF!</f>
        <v>#REF!</v>
      </c>
    </row>
    <row r="40" spans="1:8" x14ac:dyDescent="0.2">
      <c r="A40" s="24" t="s">
        <v>73</v>
      </c>
      <c r="B40" s="15" t="s">
        <v>74</v>
      </c>
      <c r="C40" s="16">
        <v>0</v>
      </c>
      <c r="D40" s="16">
        <v>1772</v>
      </c>
      <c r="E40" s="16">
        <v>638</v>
      </c>
      <c r="F40" s="16">
        <f t="shared" si="10"/>
        <v>2410</v>
      </c>
      <c r="H40" s="9" t="e">
        <f>+C40+D40+#REF!</f>
        <v>#REF!</v>
      </c>
    </row>
    <row r="41" spans="1:8" x14ac:dyDescent="0.2">
      <c r="A41" s="24" t="s">
        <v>75</v>
      </c>
      <c r="B41" s="15" t="s">
        <v>76</v>
      </c>
      <c r="C41" s="16">
        <v>0</v>
      </c>
      <c r="D41" s="16">
        <v>14400</v>
      </c>
      <c r="E41" s="16">
        <v>900</v>
      </c>
      <c r="F41" s="16">
        <f t="shared" si="10"/>
        <v>15300</v>
      </c>
      <c r="H41" s="9" t="e">
        <f>+C41+D41+#REF!</f>
        <v>#REF!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 t="shared" ref="D42:E42" si="11">SUM(D43:D44)</f>
        <v>5595.82</v>
      </c>
      <c r="E42" s="20">
        <f t="shared" si="11"/>
        <v>135111.9</v>
      </c>
      <c r="F42" s="20">
        <f>SUM(F43:F44)</f>
        <v>140707.72</v>
      </c>
      <c r="H42" s="9" t="e">
        <f>+C42+D42+#REF!</f>
        <v>#REF!</v>
      </c>
    </row>
    <row r="43" spans="1:8" x14ac:dyDescent="0.2">
      <c r="A43" s="26" t="s">
        <v>79</v>
      </c>
      <c r="B43" s="15" t="s">
        <v>80</v>
      </c>
      <c r="C43" s="16">
        <v>0</v>
      </c>
      <c r="D43" s="16">
        <v>0</v>
      </c>
      <c r="E43" s="16">
        <v>108666.2</v>
      </c>
      <c r="F43" s="16">
        <f>SUM(D43:E43)</f>
        <v>108666.2</v>
      </c>
      <c r="H43" s="9" t="e">
        <f>+C43+D43+#REF!</f>
        <v>#REF!</v>
      </c>
    </row>
    <row r="44" spans="1:8" x14ac:dyDescent="0.2">
      <c r="A44" s="26" t="s">
        <v>81</v>
      </c>
      <c r="B44" s="15" t="s">
        <v>82</v>
      </c>
      <c r="C44" s="16">
        <v>0</v>
      </c>
      <c r="D44" s="16">
        <v>5595.82</v>
      </c>
      <c r="E44" s="16">
        <v>26445.7</v>
      </c>
      <c r="F44" s="16">
        <f>SUM(D44:E44)</f>
        <v>32041.52</v>
      </c>
      <c r="H44" s="9" t="e">
        <f>+C44+D44+#REF!</f>
        <v>#REF!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 t="shared" ref="D45:E45" si="12">SUM(D46:D47)</f>
        <v>3652414</v>
      </c>
      <c r="E45" s="20">
        <f t="shared" si="12"/>
        <v>526300.06000000006</v>
      </c>
      <c r="F45" s="20">
        <f>SUM(F46:F47)</f>
        <v>4178714.06</v>
      </c>
      <c r="H45" s="9" t="e">
        <f>+C45+D45+#REF!</f>
        <v>#REF!</v>
      </c>
    </row>
    <row r="46" spans="1:8" x14ac:dyDescent="0.2">
      <c r="A46" s="24" t="s">
        <v>85</v>
      </c>
      <c r="B46" s="15" t="s">
        <v>86</v>
      </c>
      <c r="C46" s="16">
        <v>0</v>
      </c>
      <c r="D46" s="16">
        <v>3652414</v>
      </c>
      <c r="E46" s="16">
        <v>526300.06000000006</v>
      </c>
      <c r="F46" s="16">
        <f>SUM(C46:E46)</f>
        <v>4178714.06</v>
      </c>
      <c r="H46" s="9" t="e">
        <f>+C46+D46+#REF!</f>
        <v>#REF!</v>
      </c>
    </row>
    <row r="47" spans="1:8" x14ac:dyDescent="0.2">
      <c r="A47" s="24" t="s">
        <v>87</v>
      </c>
      <c r="B47" s="15" t="s">
        <v>88</v>
      </c>
      <c r="C47" s="16">
        <v>0</v>
      </c>
      <c r="D47" s="16">
        <v>0</v>
      </c>
      <c r="E47" s="16"/>
      <c r="F47" s="16">
        <f>SUM(C47:E47)</f>
        <v>0</v>
      </c>
      <c r="H47" s="9" t="e">
        <f>+C47+D47+#REF!</f>
        <v>#REF!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 t="shared" ref="D48:E48" si="13">SUM(D49:D52)</f>
        <v>27715454.27</v>
      </c>
      <c r="E48" s="20">
        <f t="shared" si="13"/>
        <v>292252.59999999998</v>
      </c>
      <c r="F48" s="72">
        <f>SUM(F49:F52)</f>
        <v>28007706.870000001</v>
      </c>
      <c r="H48" s="9" t="e">
        <f>+C48+D48+#REF!</f>
        <v>#REF!</v>
      </c>
    </row>
    <row r="49" spans="1:8" x14ac:dyDescent="0.2">
      <c r="A49" s="26" t="s">
        <v>91</v>
      </c>
      <c r="B49" s="15" t="s">
        <v>92</v>
      </c>
      <c r="C49" s="21">
        <v>0</v>
      </c>
      <c r="D49" s="21">
        <v>27660969.710000001</v>
      </c>
      <c r="E49" s="21">
        <v>278738.59999999998</v>
      </c>
      <c r="F49" s="16">
        <f>SUM(C49:E49)</f>
        <v>27939708.310000002</v>
      </c>
      <c r="H49" s="9" t="e">
        <f>+C49+D49+#REF!</f>
        <v>#REF!</v>
      </c>
    </row>
    <row r="50" spans="1:8" x14ac:dyDescent="0.2">
      <c r="A50" s="26" t="s">
        <v>93</v>
      </c>
      <c r="B50" s="15" t="s">
        <v>94</v>
      </c>
      <c r="C50" s="16">
        <v>0</v>
      </c>
      <c r="D50" s="16">
        <v>960</v>
      </c>
      <c r="E50" s="16">
        <v>0</v>
      </c>
      <c r="F50" s="16">
        <f t="shared" ref="F50:F52" si="14">SUM(C50:E50)</f>
        <v>960</v>
      </c>
      <c r="H50" s="9" t="e">
        <f>+C50+D50+#REF!</f>
        <v>#REF!</v>
      </c>
    </row>
    <row r="51" spans="1:8" x14ac:dyDescent="0.2">
      <c r="A51" s="26" t="s">
        <v>95</v>
      </c>
      <c r="B51" s="15" t="s">
        <v>96</v>
      </c>
      <c r="C51" s="16">
        <v>0</v>
      </c>
      <c r="D51" s="16">
        <v>0</v>
      </c>
      <c r="E51" s="16">
        <v>0</v>
      </c>
      <c r="F51" s="16">
        <f t="shared" si="14"/>
        <v>0</v>
      </c>
      <c r="H51" s="9" t="e">
        <f>+C51+D51+#REF!</f>
        <v>#REF!</v>
      </c>
    </row>
    <row r="52" spans="1:8" x14ac:dyDescent="0.2">
      <c r="A52" s="26" t="s">
        <v>97</v>
      </c>
      <c r="B52" s="15" t="s">
        <v>98</v>
      </c>
      <c r="C52" s="16">
        <v>0</v>
      </c>
      <c r="D52" s="16">
        <v>53524.56</v>
      </c>
      <c r="E52" s="16">
        <v>13514</v>
      </c>
      <c r="F52" s="16">
        <f t="shared" si="14"/>
        <v>67038.559999999998</v>
      </c>
      <c r="H52" s="9" t="e">
        <f>+C52+D52+#REF!</f>
        <v>#REF!</v>
      </c>
    </row>
    <row r="53" spans="1:8" ht="16.5" x14ac:dyDescent="0.3">
      <c r="A53" s="18" t="s">
        <v>99</v>
      </c>
      <c r="B53" s="19" t="s">
        <v>100</v>
      </c>
      <c r="C53" s="20">
        <f>SUM(C54:C59)</f>
        <v>622131.81999999995</v>
      </c>
      <c r="D53" s="20">
        <f t="shared" ref="D53:E53" si="15">SUM(D54:D59)</f>
        <v>303120.30000000005</v>
      </c>
      <c r="E53" s="20">
        <f t="shared" si="15"/>
        <v>1033517.91</v>
      </c>
      <c r="F53" s="20">
        <f>SUM(F54:F58)</f>
        <v>1958770.03</v>
      </c>
      <c r="H53" s="9" t="e">
        <f>+C53+D53+#REF!</f>
        <v>#REF!</v>
      </c>
    </row>
    <row r="54" spans="1:8" x14ac:dyDescent="0.2">
      <c r="A54" s="26" t="s">
        <v>101</v>
      </c>
      <c r="B54" s="15" t="s">
        <v>102</v>
      </c>
      <c r="C54" s="16">
        <v>622131.81999999995</v>
      </c>
      <c r="D54" s="16">
        <v>225950.7</v>
      </c>
      <c r="E54" s="16">
        <v>0</v>
      </c>
      <c r="F54" s="16">
        <f t="shared" ref="F54:F59" si="16">SUM(C54:E54)</f>
        <v>848082.52</v>
      </c>
      <c r="H54" s="9" t="e">
        <f>+C54+D54+#REF!</f>
        <v>#REF!</v>
      </c>
    </row>
    <row r="55" spans="1:8" x14ac:dyDescent="0.2">
      <c r="A55" s="26" t="s">
        <v>103</v>
      </c>
      <c r="B55" s="15" t="s">
        <v>104</v>
      </c>
      <c r="C55" s="16">
        <v>0</v>
      </c>
      <c r="D55" s="16">
        <v>0</v>
      </c>
      <c r="E55" s="16">
        <v>0</v>
      </c>
      <c r="F55" s="16">
        <f t="shared" si="16"/>
        <v>0</v>
      </c>
      <c r="H55" s="9" t="e">
        <f>+C55+D55+#REF!</f>
        <v>#REF!</v>
      </c>
    </row>
    <row r="56" spans="1:8" x14ac:dyDescent="0.2">
      <c r="A56" s="26" t="s">
        <v>105</v>
      </c>
      <c r="B56" s="15" t="s">
        <v>106</v>
      </c>
      <c r="C56" s="16"/>
      <c r="D56" s="16">
        <v>0</v>
      </c>
      <c r="E56" s="16">
        <v>0</v>
      </c>
      <c r="F56" s="16">
        <f t="shared" si="16"/>
        <v>0</v>
      </c>
      <c r="H56" s="9" t="e">
        <f>+C56+D56+#REF!</f>
        <v>#REF!</v>
      </c>
    </row>
    <row r="57" spans="1:8" x14ac:dyDescent="0.2">
      <c r="A57" s="26" t="s">
        <v>107</v>
      </c>
      <c r="B57" s="15" t="s">
        <v>391</v>
      </c>
      <c r="C57" s="16">
        <v>0</v>
      </c>
      <c r="D57" s="16">
        <v>0</v>
      </c>
      <c r="E57" s="16">
        <v>824268.51</v>
      </c>
      <c r="F57" s="16">
        <f t="shared" si="16"/>
        <v>824268.51</v>
      </c>
      <c r="H57" s="9" t="e">
        <f>+C57+D57+#REF!</f>
        <v>#REF!</v>
      </c>
    </row>
    <row r="58" spans="1:8" x14ac:dyDescent="0.2">
      <c r="A58" s="26" t="s">
        <v>109</v>
      </c>
      <c r="B58" s="15" t="s">
        <v>110</v>
      </c>
      <c r="C58" s="16">
        <v>0</v>
      </c>
      <c r="D58" s="16">
        <v>77169.600000000006</v>
      </c>
      <c r="E58" s="16">
        <v>209249.4</v>
      </c>
      <c r="F58" s="16">
        <f t="shared" si="16"/>
        <v>286419</v>
      </c>
      <c r="H58" s="9" t="e">
        <f>+C58+D58+#REF!</f>
        <v>#REF!</v>
      </c>
    </row>
    <row r="59" spans="1:8" x14ac:dyDescent="0.2">
      <c r="A59" s="24"/>
      <c r="B59" s="15"/>
      <c r="C59" s="16">
        <v>0</v>
      </c>
      <c r="D59" s="16">
        <v>0</v>
      </c>
      <c r="E59" s="16">
        <v>0</v>
      </c>
      <c r="F59" s="16">
        <f t="shared" si="16"/>
        <v>0</v>
      </c>
      <c r="H59" s="9" t="e">
        <f>+C59+D59+#REF!</f>
        <v>#REF!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 t="shared" ref="D60:E60" si="17">SUM(D61:D64)</f>
        <v>544698.52</v>
      </c>
      <c r="E60" s="20">
        <f t="shared" si="17"/>
        <v>0</v>
      </c>
      <c r="F60" s="20">
        <f>SUM(F61:F63)</f>
        <v>544698.52</v>
      </c>
      <c r="H60" s="9" t="e">
        <f>+C60+D60+#REF!</f>
        <v>#REF!</v>
      </c>
    </row>
    <row r="61" spans="1:8" x14ac:dyDescent="0.2">
      <c r="A61" s="26" t="s">
        <v>113</v>
      </c>
      <c r="B61" s="15" t="s">
        <v>114</v>
      </c>
      <c r="C61" s="16">
        <v>0</v>
      </c>
      <c r="D61" s="16">
        <v>0</v>
      </c>
      <c r="E61" s="16">
        <v>0</v>
      </c>
      <c r="F61" s="16">
        <f>SUM(C61:E61)</f>
        <v>0</v>
      </c>
      <c r="H61" s="9" t="e">
        <f>+C61+D61+#REF!</f>
        <v>#REF!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397527.69</v>
      </c>
      <c r="E62" s="16">
        <v>0</v>
      </c>
      <c r="F62" s="16">
        <f t="shared" ref="F62:F64" si="18">SUM(C62:E62)</f>
        <v>397527.69</v>
      </c>
      <c r="H62" s="9" t="e">
        <f>+C62+D62+#REF!</f>
        <v>#REF!</v>
      </c>
    </row>
    <row r="63" spans="1:8" x14ac:dyDescent="0.2">
      <c r="A63" s="26" t="s">
        <v>117</v>
      </c>
      <c r="B63" s="15" t="s">
        <v>118</v>
      </c>
      <c r="C63" s="16">
        <v>0</v>
      </c>
      <c r="D63" s="16">
        <v>147170.82999999999</v>
      </c>
      <c r="E63" s="16">
        <v>0</v>
      </c>
      <c r="F63" s="16">
        <f t="shared" si="18"/>
        <v>147170.82999999999</v>
      </c>
      <c r="H63" s="9" t="e">
        <f>+C63+D63+#REF!</f>
        <v>#REF!</v>
      </c>
    </row>
    <row r="64" spans="1:8" x14ac:dyDescent="0.2">
      <c r="A64" s="24"/>
      <c r="B64" s="15"/>
      <c r="C64" s="16">
        <v>0</v>
      </c>
      <c r="D64" s="16">
        <v>0</v>
      </c>
      <c r="E64" s="16">
        <v>0</v>
      </c>
      <c r="F64" s="16">
        <f t="shared" si="18"/>
        <v>0</v>
      </c>
      <c r="H64" s="9" t="e">
        <f>+C64+D64+#REF!</f>
        <v>#REF!</v>
      </c>
    </row>
    <row r="65" spans="1:8" ht="16.5" x14ac:dyDescent="0.3">
      <c r="A65" s="18" t="s">
        <v>119</v>
      </c>
      <c r="B65" s="19" t="s">
        <v>120</v>
      </c>
      <c r="C65" s="20">
        <f>SUM(C66:C80)</f>
        <v>0</v>
      </c>
      <c r="D65" s="20">
        <f>SUM(D66:D80)</f>
        <v>26137.64</v>
      </c>
      <c r="E65" s="20">
        <f t="shared" ref="E65" si="19">SUM(E66:E80)</f>
        <v>417435.94</v>
      </c>
      <c r="F65" s="20">
        <f>SUM(F66:F79)</f>
        <v>443573.58</v>
      </c>
      <c r="H65" s="9" t="e">
        <f>+C65+D65+#REF!</f>
        <v>#REF!</v>
      </c>
    </row>
    <row r="66" spans="1:8" x14ac:dyDescent="0.2">
      <c r="A66" s="26" t="s">
        <v>121</v>
      </c>
      <c r="B66" s="15" t="s">
        <v>122</v>
      </c>
      <c r="C66" s="16">
        <v>0</v>
      </c>
      <c r="D66" s="16">
        <v>0</v>
      </c>
      <c r="E66" s="16">
        <v>0</v>
      </c>
      <c r="F66" s="16">
        <f>SUM(C66:E66)</f>
        <v>0</v>
      </c>
      <c r="H66" s="9" t="e">
        <f>+C66+D66+#REF!</f>
        <v>#REF!</v>
      </c>
    </row>
    <row r="67" spans="1:8" x14ac:dyDescent="0.2">
      <c r="A67" s="26" t="s">
        <v>123</v>
      </c>
      <c r="B67" s="15" t="s">
        <v>124</v>
      </c>
      <c r="C67" s="16">
        <v>0</v>
      </c>
      <c r="D67" s="16">
        <v>17182.64</v>
      </c>
      <c r="E67" s="16">
        <v>281327.57</v>
      </c>
      <c r="F67" s="16">
        <f>SUM(C67:E67)</f>
        <v>298510.21000000002</v>
      </c>
      <c r="H67" s="9"/>
    </row>
    <row r="68" spans="1:8" x14ac:dyDescent="0.2">
      <c r="A68" s="26" t="s">
        <v>125</v>
      </c>
      <c r="B68" s="15" t="s">
        <v>126</v>
      </c>
      <c r="C68" s="16">
        <v>0</v>
      </c>
      <c r="D68" s="16">
        <v>0</v>
      </c>
      <c r="E68" s="16"/>
      <c r="F68" s="16">
        <f t="shared" ref="F68:F80" si="20">SUM(C68:E68)</f>
        <v>0</v>
      </c>
      <c r="H68" s="9"/>
    </row>
    <row r="69" spans="1:8" x14ac:dyDescent="0.2">
      <c r="A69" s="26" t="s">
        <v>127</v>
      </c>
      <c r="B69" s="15" t="s">
        <v>128</v>
      </c>
      <c r="C69" s="16">
        <v>0</v>
      </c>
      <c r="D69" s="16">
        <v>0</v>
      </c>
      <c r="E69" s="16">
        <v>0</v>
      </c>
      <c r="F69" s="16">
        <f t="shared" si="20"/>
        <v>0</v>
      </c>
      <c r="H69" s="9"/>
    </row>
    <row r="70" spans="1:8" x14ac:dyDescent="0.2">
      <c r="A70" s="26" t="s">
        <v>129</v>
      </c>
      <c r="B70" s="15" t="s">
        <v>130</v>
      </c>
      <c r="C70" s="16">
        <v>0</v>
      </c>
      <c r="D70" s="16">
        <v>0</v>
      </c>
      <c r="E70" s="16">
        <v>0</v>
      </c>
      <c r="F70" s="16">
        <f t="shared" si="20"/>
        <v>0</v>
      </c>
      <c r="H70" s="9"/>
    </row>
    <row r="71" spans="1:8" x14ac:dyDescent="0.2">
      <c r="A71" s="26" t="s">
        <v>131</v>
      </c>
      <c r="B71" s="15" t="s">
        <v>132</v>
      </c>
      <c r="C71" s="16">
        <v>0</v>
      </c>
      <c r="D71" s="16">
        <v>0</v>
      </c>
      <c r="E71" s="16">
        <v>0</v>
      </c>
      <c r="F71" s="16">
        <f t="shared" si="20"/>
        <v>0</v>
      </c>
      <c r="H71" s="9"/>
    </row>
    <row r="72" spans="1:8" x14ac:dyDescent="0.2">
      <c r="A72" s="26" t="s">
        <v>397</v>
      </c>
      <c r="B72" s="15" t="s">
        <v>398</v>
      </c>
      <c r="C72" s="16">
        <v>0</v>
      </c>
      <c r="D72" s="16">
        <v>0</v>
      </c>
      <c r="E72" s="16">
        <v>0</v>
      </c>
      <c r="F72" s="16">
        <f t="shared" si="20"/>
        <v>0</v>
      </c>
      <c r="H72" s="9"/>
    </row>
    <row r="73" spans="1:8" x14ac:dyDescent="0.2">
      <c r="A73" s="26" t="s">
        <v>139</v>
      </c>
      <c r="B73" s="15" t="s">
        <v>399</v>
      </c>
      <c r="C73" s="16">
        <v>0</v>
      </c>
      <c r="D73" s="16">
        <v>0</v>
      </c>
      <c r="E73" s="16">
        <v>0</v>
      </c>
      <c r="F73" s="16">
        <f t="shared" si="20"/>
        <v>0</v>
      </c>
      <c r="H73" s="9"/>
    </row>
    <row r="74" spans="1:8" x14ac:dyDescent="0.2">
      <c r="A74" s="26" t="s">
        <v>133</v>
      </c>
      <c r="B74" s="15" t="s">
        <v>134</v>
      </c>
      <c r="C74" s="16">
        <v>0</v>
      </c>
      <c r="D74" s="16"/>
      <c r="E74" s="16">
        <v>0</v>
      </c>
      <c r="F74" s="16">
        <f t="shared" si="20"/>
        <v>0</v>
      </c>
      <c r="H74" s="9" t="e">
        <f>+C74+D74+#REF!</f>
        <v>#REF!</v>
      </c>
    </row>
    <row r="75" spans="1:8" x14ac:dyDescent="0.2">
      <c r="A75" s="26" t="s">
        <v>135</v>
      </c>
      <c r="B75" s="15" t="s">
        <v>136</v>
      </c>
      <c r="C75" s="16">
        <v>0</v>
      </c>
      <c r="D75" s="16">
        <v>0</v>
      </c>
      <c r="E75" s="16">
        <v>0</v>
      </c>
      <c r="F75" s="16">
        <f t="shared" si="20"/>
        <v>0</v>
      </c>
      <c r="H75" s="9"/>
    </row>
    <row r="76" spans="1:8" x14ac:dyDescent="0.2">
      <c r="A76" s="26" t="s">
        <v>137</v>
      </c>
      <c r="B76" s="15" t="s">
        <v>138</v>
      </c>
      <c r="C76" s="16">
        <v>0</v>
      </c>
      <c r="D76" s="16">
        <v>0</v>
      </c>
      <c r="E76" s="16">
        <v>0</v>
      </c>
      <c r="F76" s="16">
        <f t="shared" si="20"/>
        <v>0</v>
      </c>
      <c r="H76" s="9"/>
    </row>
    <row r="77" spans="1:8" x14ac:dyDescent="0.2">
      <c r="A77" s="26" t="s">
        <v>139</v>
      </c>
      <c r="B77" s="15" t="s">
        <v>140</v>
      </c>
      <c r="C77" s="16">
        <v>0</v>
      </c>
      <c r="D77" s="16">
        <v>500</v>
      </c>
      <c r="E77" s="16">
        <v>4000</v>
      </c>
      <c r="F77" s="16">
        <f>SUM(C77:E77)</f>
        <v>4500</v>
      </c>
      <c r="H77" s="9"/>
    </row>
    <row r="78" spans="1:8" x14ac:dyDescent="0.2">
      <c r="A78" s="26" t="s">
        <v>133</v>
      </c>
      <c r="B78" s="15" t="s">
        <v>141</v>
      </c>
      <c r="C78" s="16">
        <v>0</v>
      </c>
      <c r="D78" s="16">
        <v>8455</v>
      </c>
      <c r="E78" s="16">
        <v>45537.67</v>
      </c>
      <c r="F78" s="16">
        <f>SUM(C78:E78)</f>
        <v>53992.67</v>
      </c>
      <c r="H78" s="9"/>
    </row>
    <row r="79" spans="1:8" x14ac:dyDescent="0.2">
      <c r="A79" s="26" t="s">
        <v>137</v>
      </c>
      <c r="B79" s="15" t="s">
        <v>401</v>
      </c>
      <c r="C79" s="16">
        <v>0</v>
      </c>
      <c r="D79" s="16">
        <v>0</v>
      </c>
      <c r="E79" s="16">
        <v>86570.7</v>
      </c>
      <c r="F79" s="16">
        <f>SUM(C79:E79)</f>
        <v>86570.7</v>
      </c>
      <c r="H79" s="9"/>
    </row>
    <row r="80" spans="1:8" x14ac:dyDescent="0.2">
      <c r="A80" s="26" t="s">
        <v>142</v>
      </c>
      <c r="B80" s="15" t="s">
        <v>143</v>
      </c>
      <c r="C80" s="16">
        <v>0</v>
      </c>
      <c r="D80" s="16">
        <v>0</v>
      </c>
      <c r="E80" s="16"/>
      <c r="F80" s="16">
        <f t="shared" si="20"/>
        <v>0</v>
      </c>
      <c r="H80" s="9" t="e">
        <f>+C80+D80+#REF!</f>
        <v>#REF!</v>
      </c>
    </row>
    <row r="81" spans="1:8" ht="16.5" x14ac:dyDescent="0.3">
      <c r="A81" s="18" t="s">
        <v>145</v>
      </c>
      <c r="B81" s="19" t="s">
        <v>146</v>
      </c>
      <c r="C81" s="20">
        <f>SUM(C82:C97)</f>
        <v>10441666.66</v>
      </c>
      <c r="D81" s="20">
        <f t="shared" ref="D81:E81" si="21">SUM(D82:D97)</f>
        <v>12265161.960000001</v>
      </c>
      <c r="E81" s="20">
        <f t="shared" si="21"/>
        <v>463357.64999999997</v>
      </c>
      <c r="F81" s="20">
        <f>SUM(F82:F97)</f>
        <v>23170186.270000003</v>
      </c>
      <c r="H81" s="9" t="e">
        <f>+C81+D81+#REF!</f>
        <v>#REF!</v>
      </c>
    </row>
    <row r="82" spans="1:8" x14ac:dyDescent="0.2">
      <c r="A82" s="26" t="s">
        <v>147</v>
      </c>
      <c r="B82" s="15" t="s">
        <v>148</v>
      </c>
      <c r="C82" s="16">
        <v>0</v>
      </c>
      <c r="D82" s="16">
        <v>0</v>
      </c>
      <c r="E82" s="16">
        <v>0</v>
      </c>
      <c r="F82" s="16">
        <f t="shared" ref="F82:F97" si="22">SUM(C82:E82)</f>
        <v>0</v>
      </c>
      <c r="H82" s="9" t="e">
        <f>+C82+D82+#REF!</f>
        <v>#REF!</v>
      </c>
    </row>
    <row r="83" spans="1:8" x14ac:dyDescent="0.2">
      <c r="A83" s="26" t="s">
        <v>149</v>
      </c>
      <c r="B83" s="15" t="s">
        <v>150</v>
      </c>
      <c r="C83" s="16">
        <v>0</v>
      </c>
      <c r="D83" s="16">
        <v>0</v>
      </c>
      <c r="E83" s="16">
        <v>0</v>
      </c>
      <c r="F83" s="16">
        <f t="shared" si="22"/>
        <v>0</v>
      </c>
      <c r="H83" s="9" t="e">
        <f>+C83+D83+#REF!</f>
        <v>#REF!</v>
      </c>
    </row>
    <row r="84" spans="1:8" x14ac:dyDescent="0.2">
      <c r="A84" s="26" t="s">
        <v>151</v>
      </c>
      <c r="B84" s="15" t="s">
        <v>152</v>
      </c>
      <c r="C84" s="16">
        <v>0</v>
      </c>
      <c r="D84" s="16">
        <v>0</v>
      </c>
      <c r="E84" s="16">
        <v>0</v>
      </c>
      <c r="F84" s="16">
        <f t="shared" si="22"/>
        <v>0</v>
      </c>
      <c r="H84" s="9"/>
    </row>
    <row r="85" spans="1:8" x14ac:dyDescent="0.2">
      <c r="A85" s="26" t="s">
        <v>153</v>
      </c>
      <c r="B85" s="15" t="s">
        <v>154</v>
      </c>
      <c r="C85" s="16">
        <v>0</v>
      </c>
      <c r="D85" s="16">
        <v>0</v>
      </c>
      <c r="E85" s="16">
        <v>0</v>
      </c>
      <c r="F85" s="16">
        <f t="shared" si="22"/>
        <v>0</v>
      </c>
      <c r="H85" s="9" t="e">
        <f>+C85+D85+#REF!</f>
        <v>#REF!</v>
      </c>
    </row>
    <row r="86" spans="1:8" x14ac:dyDescent="0.2">
      <c r="A86" s="26" t="s">
        <v>155</v>
      </c>
      <c r="B86" s="15" t="s">
        <v>156</v>
      </c>
      <c r="C86" s="16">
        <v>0</v>
      </c>
      <c r="D86" s="16">
        <v>22607.599999999999</v>
      </c>
      <c r="E86" s="16">
        <v>3227.3</v>
      </c>
      <c r="F86" s="16">
        <f t="shared" si="22"/>
        <v>25834.899999999998</v>
      </c>
      <c r="H86" s="9"/>
    </row>
    <row r="87" spans="1:8" x14ac:dyDescent="0.2">
      <c r="A87" s="26" t="s">
        <v>157</v>
      </c>
      <c r="B87" s="15" t="s">
        <v>158</v>
      </c>
      <c r="C87" s="16">
        <v>0</v>
      </c>
      <c r="D87" s="16">
        <v>5843</v>
      </c>
      <c r="E87" s="16">
        <v>0</v>
      </c>
      <c r="F87" s="16">
        <f t="shared" si="22"/>
        <v>5843</v>
      </c>
      <c r="H87" s="9" t="e">
        <f>+C87+D87+#REF!</f>
        <v>#REF!</v>
      </c>
    </row>
    <row r="88" spans="1:8" x14ac:dyDescent="0.2">
      <c r="A88" s="26" t="s">
        <v>159</v>
      </c>
      <c r="B88" s="15" t="s">
        <v>160</v>
      </c>
      <c r="C88" s="16">
        <v>0</v>
      </c>
      <c r="D88" s="16">
        <v>618115</v>
      </c>
      <c r="E88" s="16">
        <v>460130.35</v>
      </c>
      <c r="F88" s="16">
        <f t="shared" si="22"/>
        <v>1078245.3500000001</v>
      </c>
      <c r="H88" s="9" t="e">
        <f>+C88+D88+#REF!</f>
        <v>#REF!</v>
      </c>
    </row>
    <row r="89" spans="1:8" x14ac:dyDescent="0.2">
      <c r="A89" s="26" t="s">
        <v>161</v>
      </c>
      <c r="B89" s="15" t="s">
        <v>162</v>
      </c>
      <c r="C89" s="16">
        <v>0</v>
      </c>
      <c r="D89" s="16">
        <v>0</v>
      </c>
      <c r="E89" s="16">
        <v>0</v>
      </c>
      <c r="F89" s="16">
        <f t="shared" si="22"/>
        <v>0</v>
      </c>
      <c r="H89" s="9" t="e">
        <f>+C89+D89+#REF!</f>
        <v>#REF!</v>
      </c>
    </row>
    <row r="90" spans="1:8" x14ac:dyDescent="0.2">
      <c r="A90" s="26" t="s">
        <v>393</v>
      </c>
      <c r="B90" s="15" t="s">
        <v>394</v>
      </c>
      <c r="C90" s="16"/>
      <c r="D90" s="16">
        <v>0</v>
      </c>
      <c r="E90" s="16">
        <v>0</v>
      </c>
      <c r="F90" s="16">
        <f t="shared" si="22"/>
        <v>0</v>
      </c>
      <c r="H90" s="9"/>
    </row>
    <row r="91" spans="1:8" x14ac:dyDescent="0.2">
      <c r="A91" s="26" t="s">
        <v>161</v>
      </c>
      <c r="B91" s="15" t="s">
        <v>400</v>
      </c>
      <c r="C91" s="16"/>
      <c r="D91" s="16">
        <v>0</v>
      </c>
      <c r="E91" s="16">
        <v>0</v>
      </c>
      <c r="F91" s="16">
        <f t="shared" si="22"/>
        <v>0</v>
      </c>
      <c r="H91" s="9"/>
    </row>
    <row r="92" spans="1:8" x14ac:dyDescent="0.2">
      <c r="A92" s="26" t="s">
        <v>163</v>
      </c>
      <c r="B92" s="15" t="s">
        <v>164</v>
      </c>
      <c r="C92" s="16">
        <v>10441666.66</v>
      </c>
      <c r="D92" s="16">
        <v>0</v>
      </c>
      <c r="E92" s="16">
        <v>0</v>
      </c>
      <c r="F92" s="16">
        <f t="shared" si="22"/>
        <v>10441666.66</v>
      </c>
      <c r="H92" s="9" t="e">
        <f>+C97+D92+#REF!</f>
        <v>#REF!</v>
      </c>
    </row>
    <row r="93" spans="1:8" x14ac:dyDescent="0.2">
      <c r="A93" s="26" t="s">
        <v>165</v>
      </c>
      <c r="B93" s="15" t="s">
        <v>166</v>
      </c>
      <c r="C93" s="16">
        <v>0</v>
      </c>
      <c r="D93" s="16">
        <v>94676.9</v>
      </c>
      <c r="E93" s="16">
        <v>0</v>
      </c>
      <c r="F93" s="16">
        <f t="shared" si="22"/>
        <v>94676.9</v>
      </c>
      <c r="H93" s="9"/>
    </row>
    <row r="94" spans="1:8" x14ac:dyDescent="0.2">
      <c r="A94" s="26" t="s">
        <v>167</v>
      </c>
      <c r="B94" s="15" t="s">
        <v>168</v>
      </c>
      <c r="C94" s="16">
        <v>0</v>
      </c>
      <c r="D94" s="16">
        <v>0</v>
      </c>
      <c r="E94" s="16">
        <v>0</v>
      </c>
      <c r="F94" s="16">
        <f t="shared" si="22"/>
        <v>0</v>
      </c>
      <c r="H94" s="9"/>
    </row>
    <row r="95" spans="1:8" x14ac:dyDescent="0.2">
      <c r="A95" s="26" t="s">
        <v>169</v>
      </c>
      <c r="B95" s="15" t="s">
        <v>170</v>
      </c>
      <c r="C95" s="16">
        <v>0</v>
      </c>
      <c r="D95" s="16">
        <v>833450</v>
      </c>
      <c r="E95" s="16">
        <v>0</v>
      </c>
      <c r="F95" s="16">
        <f t="shared" si="22"/>
        <v>833450</v>
      </c>
      <c r="H95" s="9" t="e">
        <f>+C95+D95+#REF!</f>
        <v>#REF!</v>
      </c>
    </row>
    <row r="96" spans="1:8" x14ac:dyDescent="0.2">
      <c r="A96" s="26" t="s">
        <v>171</v>
      </c>
      <c r="B96" s="15" t="s">
        <v>172</v>
      </c>
      <c r="C96" s="16">
        <v>0</v>
      </c>
      <c r="D96" s="16">
        <v>106200</v>
      </c>
      <c r="E96" s="16">
        <v>0</v>
      </c>
      <c r="F96" s="16">
        <f t="shared" si="22"/>
        <v>106200</v>
      </c>
      <c r="H96" s="9"/>
    </row>
    <row r="97" spans="1:8" x14ac:dyDescent="0.2">
      <c r="A97" s="26" t="s">
        <v>173</v>
      </c>
      <c r="B97" s="15" t="s">
        <v>174</v>
      </c>
      <c r="C97" s="16">
        <v>0</v>
      </c>
      <c r="D97" s="16">
        <v>10584269.460000001</v>
      </c>
      <c r="E97" s="16">
        <v>0</v>
      </c>
      <c r="F97" s="16">
        <f t="shared" si="22"/>
        <v>10584269.460000001</v>
      </c>
      <c r="H97" s="9"/>
    </row>
    <row r="98" spans="1:8" ht="16.5" x14ac:dyDescent="0.3">
      <c r="A98" s="18" t="s">
        <v>175</v>
      </c>
      <c r="B98" s="19" t="s">
        <v>176</v>
      </c>
      <c r="C98" s="28">
        <f>SUM(C99:C102)</f>
        <v>0</v>
      </c>
      <c r="D98" s="28">
        <f t="shared" ref="D98:E98" si="23">SUM(D99:D102)</f>
        <v>0</v>
      </c>
      <c r="E98" s="28">
        <f t="shared" si="23"/>
        <v>0</v>
      </c>
      <c r="F98" s="20">
        <f>SUM(F99:F102)</f>
        <v>0</v>
      </c>
      <c r="G98" s="20">
        <f>SUM(G99:G102)</f>
        <v>0</v>
      </c>
      <c r="H98" s="20" t="e">
        <f>SUM(H99:H102)</f>
        <v>#REF!</v>
      </c>
    </row>
    <row r="99" spans="1:8" x14ac:dyDescent="0.2">
      <c r="A99" s="26" t="s">
        <v>177</v>
      </c>
      <c r="B99" s="15" t="s">
        <v>178</v>
      </c>
      <c r="C99" s="16">
        <v>0</v>
      </c>
      <c r="D99" s="16">
        <v>0</v>
      </c>
      <c r="E99" s="16">
        <v>0</v>
      </c>
      <c r="F99" s="16">
        <f>SUM(C99:E99)</f>
        <v>0</v>
      </c>
      <c r="H99" s="9" t="e">
        <f>+C99+D99+#REF!</f>
        <v>#REF!</v>
      </c>
    </row>
    <row r="100" spans="1:8" x14ac:dyDescent="0.2">
      <c r="A100" s="26" t="s">
        <v>179</v>
      </c>
      <c r="B100" s="15" t="s">
        <v>180</v>
      </c>
      <c r="C100" s="16">
        <v>0</v>
      </c>
      <c r="D100" s="16">
        <v>0</v>
      </c>
      <c r="E100" s="16">
        <v>0</v>
      </c>
      <c r="F100" s="16">
        <f t="shared" ref="F100:F102" si="24">SUM(C100:E100)</f>
        <v>0</v>
      </c>
      <c r="H100" s="9" t="e">
        <f>+C100+D100+#REF!</f>
        <v>#REF!</v>
      </c>
    </row>
    <row r="101" spans="1:8" x14ac:dyDescent="0.2">
      <c r="A101" s="26" t="s">
        <v>181</v>
      </c>
      <c r="B101" s="15" t="s">
        <v>182</v>
      </c>
      <c r="C101" s="16">
        <v>0</v>
      </c>
      <c r="D101" s="16">
        <v>0</v>
      </c>
      <c r="E101" s="16">
        <v>0</v>
      </c>
      <c r="F101" s="16">
        <f t="shared" si="24"/>
        <v>0</v>
      </c>
      <c r="H101" s="9" t="e">
        <f>+C101+D101+#REF!</f>
        <v>#REF!</v>
      </c>
    </row>
    <row r="102" spans="1:8" ht="13.5" thickBot="1" x14ac:dyDescent="0.25">
      <c r="A102" s="29" t="s">
        <v>183</v>
      </c>
      <c r="B102" s="30" t="s">
        <v>184</v>
      </c>
      <c r="C102" s="31">
        <v>0</v>
      </c>
      <c r="D102" s="31">
        <v>0</v>
      </c>
      <c r="E102" s="31">
        <v>0</v>
      </c>
      <c r="F102" s="16">
        <f t="shared" si="24"/>
        <v>0</v>
      </c>
      <c r="H102" s="9"/>
    </row>
    <row r="103" spans="1:8" ht="16.5" thickBot="1" x14ac:dyDescent="0.3">
      <c r="A103" s="6">
        <v>2.2999999999999998</v>
      </c>
      <c r="B103" s="7" t="s">
        <v>185</v>
      </c>
      <c r="C103" s="8">
        <f>C104+C110+C116+C123+C126+C133+C148+C157</f>
        <v>0</v>
      </c>
      <c r="D103" s="8">
        <f>D104+D110+D116+D123+D126+D133+D148+D157</f>
        <v>1526885.4999999998</v>
      </c>
      <c r="E103" s="8">
        <f>E104+E110+E116+E123+E126+E133+E148+E157</f>
        <v>2416820.1500000004</v>
      </c>
      <c r="F103" s="8">
        <f>+F104+F110+F116+F123+F126+F133+F148+F157</f>
        <v>3943705.6499999994</v>
      </c>
      <c r="H103" s="9" t="e">
        <f>+C103+D103+#REF!</f>
        <v>#REF!</v>
      </c>
    </row>
    <row r="104" spans="1:8" ht="16.5" x14ac:dyDescent="0.3">
      <c r="A104" s="18" t="s">
        <v>186</v>
      </c>
      <c r="B104" s="19" t="s">
        <v>187</v>
      </c>
      <c r="C104" s="20">
        <f>SUM(C105:C109)</f>
        <v>0</v>
      </c>
      <c r="D104" s="20">
        <f t="shared" ref="D104:E104" si="25">SUM(D105:D109)</f>
        <v>581707.44999999995</v>
      </c>
      <c r="E104" s="20">
        <f t="shared" si="25"/>
        <v>533949.04</v>
      </c>
      <c r="F104" s="20">
        <f>SUM(F105:F109)</f>
        <v>1115656.49</v>
      </c>
      <c r="H104" s="9" t="e">
        <f>+C104+D104+#REF!</f>
        <v>#REF!</v>
      </c>
    </row>
    <row r="105" spans="1:8" x14ac:dyDescent="0.2">
      <c r="A105" s="26" t="s">
        <v>188</v>
      </c>
      <c r="B105" s="15" t="s">
        <v>189</v>
      </c>
      <c r="C105" s="16">
        <v>0</v>
      </c>
      <c r="D105" s="16">
        <f>574701.6+575.85</f>
        <v>575277.44999999995</v>
      </c>
      <c r="E105" s="16">
        <v>533949.04</v>
      </c>
      <c r="F105" s="16">
        <f>SUM(C105:E105)</f>
        <v>1109226.49</v>
      </c>
      <c r="H105" s="9" t="e">
        <f>+C105+D105+#REF!</f>
        <v>#REF!</v>
      </c>
    </row>
    <row r="106" spans="1:8" x14ac:dyDescent="0.2">
      <c r="A106" s="26" t="s">
        <v>190</v>
      </c>
      <c r="B106" s="15" t="s">
        <v>191</v>
      </c>
      <c r="C106" s="16">
        <v>0</v>
      </c>
      <c r="D106" s="16">
        <v>0</v>
      </c>
      <c r="E106" s="16">
        <v>0</v>
      </c>
      <c r="F106" s="16">
        <f t="shared" ref="F106:F109" si="26">SUM(C106:E106)</f>
        <v>0</v>
      </c>
      <c r="H106" s="9" t="e">
        <f>+C106+D106+#REF!</f>
        <v>#REF!</v>
      </c>
    </row>
    <row r="107" spans="1:8" x14ac:dyDescent="0.2">
      <c r="A107" s="26" t="s">
        <v>395</v>
      </c>
      <c r="B107" s="15" t="s">
        <v>396</v>
      </c>
      <c r="C107" s="16">
        <v>0</v>
      </c>
      <c r="D107" s="16">
        <v>2800</v>
      </c>
      <c r="E107" s="16">
        <v>0</v>
      </c>
      <c r="F107" s="16">
        <f t="shared" si="26"/>
        <v>2800</v>
      </c>
      <c r="H107" s="9"/>
    </row>
    <row r="108" spans="1:8" x14ac:dyDescent="0.2">
      <c r="A108" s="26" t="s">
        <v>192</v>
      </c>
      <c r="B108" s="15" t="s">
        <v>193</v>
      </c>
      <c r="C108" s="16">
        <v>0</v>
      </c>
      <c r="D108" s="16">
        <v>1130</v>
      </c>
      <c r="E108" s="16">
        <v>0</v>
      </c>
      <c r="F108" s="16">
        <f t="shared" si="26"/>
        <v>1130</v>
      </c>
      <c r="H108" s="9" t="e">
        <f>+C108+D108+#REF!</f>
        <v>#REF!</v>
      </c>
    </row>
    <row r="109" spans="1:8" x14ac:dyDescent="0.2">
      <c r="A109" s="26" t="s">
        <v>194</v>
      </c>
      <c r="B109" s="15" t="s">
        <v>195</v>
      </c>
      <c r="C109" s="16">
        <v>0</v>
      </c>
      <c r="D109" s="16">
        <v>2500</v>
      </c>
      <c r="E109" s="16">
        <v>0</v>
      </c>
      <c r="F109" s="16">
        <f t="shared" si="26"/>
        <v>2500</v>
      </c>
      <c r="H109" s="9" t="e">
        <f>+C109+D109+#REF!</f>
        <v>#REF!</v>
      </c>
    </row>
    <row r="110" spans="1:8" ht="16.5" x14ac:dyDescent="0.3">
      <c r="A110" s="18" t="s">
        <v>196</v>
      </c>
      <c r="B110" s="19" t="s">
        <v>197</v>
      </c>
      <c r="C110" s="20">
        <f>SUM(C111:C115)</f>
        <v>0</v>
      </c>
      <c r="D110" s="20">
        <f>SUM(D111:D115)</f>
        <v>7708</v>
      </c>
      <c r="E110" s="20">
        <f>SUM(E111:E115)</f>
        <v>309348.8</v>
      </c>
      <c r="F110" s="20">
        <f>SUM(F111:F115)</f>
        <v>317056.8</v>
      </c>
      <c r="H110" s="9" t="e">
        <f>+C110+D110+#REF!</f>
        <v>#REF!</v>
      </c>
    </row>
    <row r="111" spans="1:8" x14ac:dyDescent="0.2">
      <c r="A111" s="26" t="s">
        <v>198</v>
      </c>
      <c r="B111" s="15" t="s">
        <v>199</v>
      </c>
      <c r="C111" s="16">
        <v>0</v>
      </c>
      <c r="D111" s="16">
        <v>0</v>
      </c>
      <c r="E111" s="16">
        <v>0</v>
      </c>
      <c r="F111" s="16">
        <f>SUM(C111:E111)</f>
        <v>0</v>
      </c>
      <c r="H111" s="9" t="e">
        <f>+C111+D111+#REF!</f>
        <v>#REF!</v>
      </c>
    </row>
    <row r="112" spans="1:8" x14ac:dyDescent="0.2">
      <c r="A112" s="26" t="s">
        <v>200</v>
      </c>
      <c r="B112" s="15" t="s">
        <v>201</v>
      </c>
      <c r="C112" s="16">
        <v>0</v>
      </c>
      <c r="D112" s="16">
        <v>7008</v>
      </c>
      <c r="E112" s="16">
        <v>0</v>
      </c>
      <c r="F112" s="16">
        <f t="shared" ref="F112:F115" si="27">SUM(C112:E112)</f>
        <v>7008</v>
      </c>
      <c r="H112" s="9" t="e">
        <f>+C112+D112+#REF!</f>
        <v>#REF!</v>
      </c>
    </row>
    <row r="113" spans="1:8" x14ac:dyDescent="0.2">
      <c r="A113" s="26" t="s">
        <v>202</v>
      </c>
      <c r="B113" s="15" t="s">
        <v>203</v>
      </c>
      <c r="C113" s="16">
        <v>0</v>
      </c>
      <c r="D113" s="16">
        <v>700</v>
      </c>
      <c r="E113" s="16">
        <v>309348.8</v>
      </c>
      <c r="F113" s="16">
        <f t="shared" si="27"/>
        <v>310048.8</v>
      </c>
      <c r="H113" s="9" t="e">
        <f>+C113+D113+#REF!</f>
        <v>#REF!</v>
      </c>
    </row>
    <row r="114" spans="1:8" x14ac:dyDescent="0.2">
      <c r="A114" s="26" t="s">
        <v>204</v>
      </c>
      <c r="B114" s="15" t="s">
        <v>205</v>
      </c>
      <c r="C114" s="16">
        <v>0</v>
      </c>
      <c r="D114" s="16">
        <v>0</v>
      </c>
      <c r="E114" s="16">
        <v>0</v>
      </c>
      <c r="F114" s="16">
        <f t="shared" si="27"/>
        <v>0</v>
      </c>
      <c r="H114" s="9" t="e">
        <f>+C114+D114+#REF!</f>
        <v>#REF!</v>
      </c>
    </row>
    <row r="115" spans="1:8" x14ac:dyDescent="0.2">
      <c r="A115" s="24"/>
      <c r="B115" s="15"/>
      <c r="C115" s="16">
        <v>0</v>
      </c>
      <c r="D115" s="16">
        <v>0</v>
      </c>
      <c r="E115" s="16">
        <v>0</v>
      </c>
      <c r="F115" s="16">
        <f t="shared" si="27"/>
        <v>0</v>
      </c>
      <c r="H115" s="9" t="e">
        <f>+C115+D115+#REF!</f>
        <v>#REF!</v>
      </c>
    </row>
    <row r="116" spans="1:8" ht="16.5" x14ac:dyDescent="0.3">
      <c r="A116" s="18" t="s">
        <v>206</v>
      </c>
      <c r="B116" s="19" t="s">
        <v>207</v>
      </c>
      <c r="C116" s="20">
        <f>SUM(C117:C122)</f>
        <v>0</v>
      </c>
      <c r="D116" s="20">
        <f>SUM(D117:D122)</f>
        <v>4311.8999999999996</v>
      </c>
      <c r="E116" s="20">
        <f>SUM(E117:E122)</f>
        <v>11000</v>
      </c>
      <c r="F116" s="20">
        <f>SUM(F117:F122)</f>
        <v>15311.9</v>
      </c>
      <c r="H116" s="9" t="e">
        <f>+C116+D116+#REF!</f>
        <v>#REF!</v>
      </c>
    </row>
    <row r="117" spans="1:8" x14ac:dyDescent="0.2">
      <c r="A117" s="26" t="s">
        <v>208</v>
      </c>
      <c r="B117" s="15" t="s">
        <v>209</v>
      </c>
      <c r="C117" s="16">
        <v>0</v>
      </c>
      <c r="D117" s="16">
        <v>0</v>
      </c>
      <c r="E117" s="16"/>
      <c r="F117" s="16">
        <f t="shared" ref="F117:F122" si="28">SUM(C117:E117)</f>
        <v>0</v>
      </c>
      <c r="H117" s="9" t="e">
        <f>+C117+D117+#REF!</f>
        <v>#REF!</v>
      </c>
    </row>
    <row r="118" spans="1:8" x14ac:dyDescent="0.2">
      <c r="A118" s="26" t="s">
        <v>210</v>
      </c>
      <c r="B118" s="15" t="s">
        <v>211</v>
      </c>
      <c r="C118" s="16">
        <v>0</v>
      </c>
      <c r="D118" s="16">
        <f>3549.9+262</f>
        <v>3811.9</v>
      </c>
      <c r="E118" s="16">
        <v>0</v>
      </c>
      <c r="F118" s="16">
        <f t="shared" si="28"/>
        <v>3811.9</v>
      </c>
      <c r="H118" s="9" t="e">
        <f>+C118+D118+#REF!</f>
        <v>#REF!</v>
      </c>
    </row>
    <row r="119" spans="1:8" x14ac:dyDescent="0.2">
      <c r="A119" s="26" t="s">
        <v>212</v>
      </c>
      <c r="B119" s="15" t="s">
        <v>213</v>
      </c>
      <c r="C119" s="16">
        <v>0</v>
      </c>
      <c r="D119" s="16">
        <v>0</v>
      </c>
      <c r="E119" s="16">
        <v>0</v>
      </c>
      <c r="F119" s="16">
        <f t="shared" si="28"/>
        <v>0</v>
      </c>
      <c r="H119" s="9" t="e">
        <f>+C119+D119+#REF!</f>
        <v>#REF!</v>
      </c>
    </row>
    <row r="120" spans="1:8" x14ac:dyDescent="0.2">
      <c r="A120" s="26" t="s">
        <v>214</v>
      </c>
      <c r="B120" s="15" t="s">
        <v>215</v>
      </c>
      <c r="C120" s="16">
        <v>0</v>
      </c>
      <c r="D120" s="16">
        <v>300</v>
      </c>
      <c r="E120" s="16">
        <v>11000</v>
      </c>
      <c r="F120" s="16">
        <f t="shared" si="28"/>
        <v>11300</v>
      </c>
      <c r="H120" s="9" t="e">
        <f>+C120+D120+#REF!</f>
        <v>#REF!</v>
      </c>
    </row>
    <row r="121" spans="1:8" x14ac:dyDescent="0.2">
      <c r="A121" s="26" t="s">
        <v>216</v>
      </c>
      <c r="B121" s="15" t="s">
        <v>217</v>
      </c>
      <c r="C121" s="16">
        <v>0</v>
      </c>
      <c r="D121" s="16">
        <v>200</v>
      </c>
      <c r="E121" s="16">
        <v>0</v>
      </c>
      <c r="F121" s="16">
        <f t="shared" si="28"/>
        <v>200</v>
      </c>
      <c r="H121" s="9" t="e">
        <f>+C121+D121+#REF!</f>
        <v>#REF!</v>
      </c>
    </row>
    <row r="122" spans="1:8" x14ac:dyDescent="0.2">
      <c r="A122" s="24"/>
      <c r="B122" s="15"/>
      <c r="C122" s="16">
        <v>0</v>
      </c>
      <c r="D122" s="16">
        <v>0</v>
      </c>
      <c r="E122" s="16">
        <v>0</v>
      </c>
      <c r="F122" s="16">
        <f t="shared" si="28"/>
        <v>0</v>
      </c>
      <c r="H122" s="9" t="e">
        <f>+C122+D122+#REF!</f>
        <v>#REF!</v>
      </c>
    </row>
    <row r="123" spans="1:8" ht="16.5" x14ac:dyDescent="0.3">
      <c r="A123" s="18" t="s">
        <v>218</v>
      </c>
      <c r="B123" s="19" t="s">
        <v>219</v>
      </c>
      <c r="C123" s="20">
        <f>SUM(C124:C125)</f>
        <v>0</v>
      </c>
      <c r="D123" s="20">
        <f>SUM(D124:D125)</f>
        <v>5803.8</v>
      </c>
      <c r="E123" s="20">
        <f>SUM(E124:E125)</f>
        <v>100</v>
      </c>
      <c r="F123" s="20">
        <f>SUM(F124)</f>
        <v>5903.8</v>
      </c>
      <c r="H123" s="9" t="e">
        <f>+C123+D123+#REF!</f>
        <v>#REF!</v>
      </c>
    </row>
    <row r="124" spans="1:8" x14ac:dyDescent="0.2">
      <c r="A124" s="26" t="s">
        <v>220</v>
      </c>
      <c r="B124" s="15" t="s">
        <v>221</v>
      </c>
      <c r="C124" s="16">
        <v>0</v>
      </c>
      <c r="D124" s="16">
        <v>5803.8</v>
      </c>
      <c r="E124" s="16">
        <v>100</v>
      </c>
      <c r="F124" s="16">
        <f>SUM(C124:E124)</f>
        <v>5903.8</v>
      </c>
      <c r="H124" s="9" t="e">
        <f>+C124+D124+#REF!</f>
        <v>#REF!</v>
      </c>
    </row>
    <row r="125" spans="1:8" x14ac:dyDescent="0.2">
      <c r="A125" s="26"/>
      <c r="B125" s="15"/>
      <c r="C125" s="16"/>
      <c r="D125" s="16"/>
      <c r="E125" s="16"/>
      <c r="F125" s="16">
        <f>SUM(C125:E125)</f>
        <v>0</v>
      </c>
      <c r="H125" s="9" t="e">
        <f>+C125+D125+#REF!</f>
        <v>#REF!</v>
      </c>
    </row>
    <row r="126" spans="1:8" ht="16.5" x14ac:dyDescent="0.3">
      <c r="A126" s="18" t="s">
        <v>222</v>
      </c>
      <c r="B126" s="19" t="s">
        <v>223</v>
      </c>
      <c r="C126" s="20">
        <f>SUM(C127:C131)</f>
        <v>0</v>
      </c>
      <c r="D126" s="20">
        <f>SUM(D127:D131)</f>
        <v>13023.47</v>
      </c>
      <c r="E126" s="20">
        <f>SUM(E127:E131)</f>
        <v>749.2</v>
      </c>
      <c r="F126" s="20">
        <f>SUM(F127:F131)</f>
        <v>13772.67</v>
      </c>
      <c r="H126" s="9" t="e">
        <f>+C126+D126+#REF!</f>
        <v>#REF!</v>
      </c>
    </row>
    <row r="127" spans="1:8" x14ac:dyDescent="0.2">
      <c r="A127" s="26" t="s">
        <v>224</v>
      </c>
      <c r="B127" s="15" t="s">
        <v>225</v>
      </c>
      <c r="C127" s="16">
        <v>0</v>
      </c>
      <c r="D127" s="16">
        <v>0</v>
      </c>
      <c r="E127" s="16">
        <v>0</v>
      </c>
      <c r="F127" s="16">
        <f>SUM(C127:E127)</f>
        <v>0</v>
      </c>
      <c r="H127" s="9" t="e">
        <f>+C127+D127+#REF!</f>
        <v>#REF!</v>
      </c>
    </row>
    <row r="128" spans="1:8" x14ac:dyDescent="0.2">
      <c r="A128" s="26" t="s">
        <v>226</v>
      </c>
      <c r="B128" s="15" t="s">
        <v>227</v>
      </c>
      <c r="C128" s="16">
        <v>0</v>
      </c>
      <c r="D128" s="16">
        <v>0</v>
      </c>
      <c r="E128" s="16">
        <v>0</v>
      </c>
      <c r="F128" s="16">
        <f t="shared" ref="F128:F132" si="29">SUM(C128:E128)</f>
        <v>0</v>
      </c>
      <c r="H128" s="9" t="e">
        <f>+C128+D128+#REF!</f>
        <v>#REF!</v>
      </c>
    </row>
    <row r="129" spans="1:8" x14ac:dyDescent="0.2">
      <c r="A129" s="26" t="s">
        <v>228</v>
      </c>
      <c r="B129" s="15" t="s">
        <v>229</v>
      </c>
      <c r="C129" s="16">
        <v>0</v>
      </c>
      <c r="D129" s="16">
        <v>0</v>
      </c>
      <c r="E129" s="16">
        <v>0</v>
      </c>
      <c r="F129" s="16">
        <f t="shared" si="29"/>
        <v>0</v>
      </c>
      <c r="H129" s="9" t="e">
        <f>+C129+D129+#REF!</f>
        <v>#REF!</v>
      </c>
    </row>
    <row r="130" spans="1:8" x14ac:dyDescent="0.2">
      <c r="A130" s="26" t="s">
        <v>230</v>
      </c>
      <c r="B130" s="15" t="s">
        <v>231</v>
      </c>
      <c r="C130" s="16">
        <v>0</v>
      </c>
      <c r="D130" s="16">
        <v>0</v>
      </c>
      <c r="E130" s="16">
        <v>0</v>
      </c>
      <c r="F130" s="16">
        <f t="shared" si="29"/>
        <v>0</v>
      </c>
      <c r="H130" s="9" t="e">
        <f>+C130+D130+#REF!</f>
        <v>#REF!</v>
      </c>
    </row>
    <row r="131" spans="1:8" x14ac:dyDescent="0.2">
      <c r="A131" s="26" t="s">
        <v>232</v>
      </c>
      <c r="B131" s="15" t="s">
        <v>233</v>
      </c>
      <c r="C131" s="16">
        <v>0</v>
      </c>
      <c r="D131" s="16">
        <v>13023.47</v>
      </c>
      <c r="E131" s="16">
        <v>749.2</v>
      </c>
      <c r="F131" s="16">
        <f t="shared" si="29"/>
        <v>13772.67</v>
      </c>
      <c r="H131" s="9" t="e">
        <f>+C131+D131+#REF!</f>
        <v>#REF!</v>
      </c>
    </row>
    <row r="132" spans="1:8" x14ac:dyDescent="0.2">
      <c r="A132" s="24"/>
      <c r="B132" s="15"/>
      <c r="C132" s="16">
        <v>0</v>
      </c>
      <c r="D132" s="16">
        <v>0</v>
      </c>
      <c r="E132" s="16">
        <v>0</v>
      </c>
      <c r="F132" s="16">
        <f t="shared" si="29"/>
        <v>0</v>
      </c>
      <c r="H132" s="9" t="e">
        <f>+C132+D132+#REF!</f>
        <v>#REF!</v>
      </c>
    </row>
    <row r="133" spans="1:8" ht="16.5" x14ac:dyDescent="0.3">
      <c r="A133" s="18" t="s">
        <v>234</v>
      </c>
      <c r="B133" s="19" t="s">
        <v>235</v>
      </c>
      <c r="C133" s="20">
        <f>SUM(C134:C146)</f>
        <v>0</v>
      </c>
      <c r="D133" s="20">
        <f t="shared" ref="D133" si="30">SUM(D134:D146)</f>
        <v>8775.23</v>
      </c>
      <c r="E133" s="20">
        <f>SUM(E134:E146)</f>
        <v>188808.94</v>
      </c>
      <c r="F133" s="20">
        <f>SUM(F134:F145)</f>
        <v>197584.16999999998</v>
      </c>
      <c r="H133" s="9" t="e">
        <f>+C133+D133+#REF!</f>
        <v>#REF!</v>
      </c>
    </row>
    <row r="134" spans="1:8" x14ac:dyDescent="0.2">
      <c r="A134" s="26" t="s">
        <v>236</v>
      </c>
      <c r="B134" s="15" t="s">
        <v>237</v>
      </c>
      <c r="C134" s="16">
        <v>0</v>
      </c>
      <c r="D134" s="16">
        <v>345.87</v>
      </c>
      <c r="E134" s="16"/>
      <c r="F134" s="16">
        <f t="shared" ref="F134:F147" si="31">SUM(C134:E134)</f>
        <v>345.87</v>
      </c>
      <c r="H134" s="9" t="e">
        <f>+C134+D134+#REF!</f>
        <v>#REF!</v>
      </c>
    </row>
    <row r="135" spans="1:8" x14ac:dyDescent="0.2">
      <c r="A135" s="26" t="s">
        <v>238</v>
      </c>
      <c r="B135" s="15" t="s">
        <v>239</v>
      </c>
      <c r="C135" s="16">
        <v>0</v>
      </c>
      <c r="D135" s="16">
        <v>0</v>
      </c>
      <c r="E135" s="16"/>
      <c r="F135" s="16">
        <f t="shared" si="31"/>
        <v>0</v>
      </c>
      <c r="H135" s="9" t="e">
        <f>+C135+D135+#REF!</f>
        <v>#REF!</v>
      </c>
    </row>
    <row r="136" spans="1:8" x14ac:dyDescent="0.2">
      <c r="A136" s="26" t="s">
        <v>240</v>
      </c>
      <c r="B136" s="15" t="s">
        <v>241</v>
      </c>
      <c r="C136" s="16">
        <v>0</v>
      </c>
      <c r="D136" s="16">
        <v>0</v>
      </c>
      <c r="E136" s="16"/>
      <c r="F136" s="16">
        <f t="shared" si="31"/>
        <v>0</v>
      </c>
      <c r="H136" s="9" t="e">
        <f>+C136+D136+#REF!</f>
        <v>#REF!</v>
      </c>
    </row>
    <row r="137" spans="1:8" x14ac:dyDescent="0.2">
      <c r="A137" s="26" t="s">
        <v>242</v>
      </c>
      <c r="B137" s="15" t="s">
        <v>243</v>
      </c>
      <c r="C137" s="16">
        <v>0</v>
      </c>
      <c r="D137" s="16">
        <v>0</v>
      </c>
      <c r="E137" s="16">
        <v>4218.5</v>
      </c>
      <c r="F137" s="16">
        <f t="shared" si="31"/>
        <v>4218.5</v>
      </c>
      <c r="H137" s="9" t="e">
        <f>+C137+D137+#REF!</f>
        <v>#REF!</v>
      </c>
    </row>
    <row r="138" spans="1:8" x14ac:dyDescent="0.2">
      <c r="A138" s="26" t="s">
        <v>244</v>
      </c>
      <c r="B138" s="15" t="s">
        <v>245</v>
      </c>
      <c r="C138" s="16">
        <v>0</v>
      </c>
      <c r="D138" s="16">
        <v>0</v>
      </c>
      <c r="E138" s="16"/>
      <c r="F138" s="16">
        <f t="shared" si="31"/>
        <v>0</v>
      </c>
      <c r="H138" s="9" t="e">
        <f>+C138+D138+#REF!</f>
        <v>#REF!</v>
      </c>
    </row>
    <row r="139" spans="1:8" x14ac:dyDescent="0.2">
      <c r="A139" s="26" t="s">
        <v>246</v>
      </c>
      <c r="B139" s="15" t="s">
        <v>247</v>
      </c>
      <c r="C139" s="16">
        <v>0</v>
      </c>
      <c r="D139" s="16">
        <v>0</v>
      </c>
      <c r="E139" s="16"/>
      <c r="F139" s="16">
        <f t="shared" si="31"/>
        <v>0</v>
      </c>
      <c r="H139" s="9" t="e">
        <f>+C139+D139+#REF!</f>
        <v>#REF!</v>
      </c>
    </row>
    <row r="140" spans="1:8" x14ac:dyDescent="0.2">
      <c r="A140" s="26" t="s">
        <v>248</v>
      </c>
      <c r="B140" s="15" t="s">
        <v>249</v>
      </c>
      <c r="C140" s="16">
        <v>0</v>
      </c>
      <c r="D140" s="16">
        <v>0</v>
      </c>
      <c r="E140" s="16"/>
      <c r="F140" s="16">
        <f t="shared" si="31"/>
        <v>0</v>
      </c>
      <c r="H140" s="9" t="e">
        <f>+C140+D140+#REF!</f>
        <v>#REF!</v>
      </c>
    </row>
    <row r="141" spans="1:8" x14ac:dyDescent="0.2">
      <c r="A141" s="26" t="s">
        <v>250</v>
      </c>
      <c r="B141" s="15" t="s">
        <v>251</v>
      </c>
      <c r="C141" s="16">
        <v>0</v>
      </c>
      <c r="D141" s="16">
        <v>0</v>
      </c>
      <c r="E141" s="16"/>
      <c r="F141" s="16">
        <f t="shared" si="31"/>
        <v>0</v>
      </c>
      <c r="H141" s="9"/>
    </row>
    <row r="142" spans="1:8" x14ac:dyDescent="0.2">
      <c r="A142" s="26" t="s">
        <v>252</v>
      </c>
      <c r="B142" s="15" t="s">
        <v>253</v>
      </c>
      <c r="C142" s="16">
        <v>0</v>
      </c>
      <c r="D142" s="16">
        <v>0</v>
      </c>
      <c r="E142" s="16">
        <v>5000</v>
      </c>
      <c r="F142" s="16">
        <f t="shared" si="31"/>
        <v>5000</v>
      </c>
      <c r="H142" s="9"/>
    </row>
    <row r="143" spans="1:8" x14ac:dyDescent="0.2">
      <c r="A143" s="26" t="s">
        <v>254</v>
      </c>
      <c r="B143" s="15" t="s">
        <v>255</v>
      </c>
      <c r="C143" s="16">
        <v>0</v>
      </c>
      <c r="D143" s="16">
        <v>5829.36</v>
      </c>
      <c r="E143" s="16">
        <v>179590.44</v>
      </c>
      <c r="F143" s="16">
        <f t="shared" si="31"/>
        <v>185419.8</v>
      </c>
      <c r="H143" s="9" t="e">
        <f>+C143+D143+#REF!</f>
        <v>#REF!</v>
      </c>
    </row>
    <row r="144" spans="1:8" x14ac:dyDescent="0.2">
      <c r="A144" s="26" t="s">
        <v>256</v>
      </c>
      <c r="B144" s="15" t="s">
        <v>257</v>
      </c>
      <c r="C144" s="16">
        <v>0</v>
      </c>
      <c r="D144" s="16">
        <v>2600</v>
      </c>
      <c r="E144" s="16"/>
      <c r="F144" s="16">
        <f t="shared" si="31"/>
        <v>2600</v>
      </c>
      <c r="H144" s="9" t="e">
        <f>+C144+D144+#REF!</f>
        <v>#REF!</v>
      </c>
    </row>
    <row r="145" spans="1:8" x14ac:dyDescent="0.2">
      <c r="A145" s="26" t="s">
        <v>258</v>
      </c>
      <c r="B145" s="15" t="s">
        <v>259</v>
      </c>
      <c r="C145" s="16">
        <v>0</v>
      </c>
      <c r="D145" s="16">
        <v>0</v>
      </c>
      <c r="E145" s="16"/>
      <c r="F145" s="16">
        <f t="shared" si="31"/>
        <v>0</v>
      </c>
      <c r="H145" s="9" t="e">
        <f>+C145+D145+#REF!</f>
        <v>#REF!</v>
      </c>
    </row>
    <row r="146" spans="1:8" x14ac:dyDescent="0.2">
      <c r="A146" s="26" t="s">
        <v>260</v>
      </c>
      <c r="B146" s="15" t="s">
        <v>261</v>
      </c>
      <c r="C146" s="16">
        <v>0</v>
      </c>
      <c r="D146" s="16">
        <v>0</v>
      </c>
      <c r="E146" s="16"/>
      <c r="F146" s="16">
        <f t="shared" si="31"/>
        <v>0</v>
      </c>
      <c r="H146" s="9" t="e">
        <f>+C146+D146+#REF!</f>
        <v>#REF!</v>
      </c>
    </row>
    <row r="147" spans="1:8" x14ac:dyDescent="0.2">
      <c r="A147" s="24"/>
      <c r="B147" s="15"/>
      <c r="C147" s="16"/>
      <c r="D147" s="16"/>
      <c r="E147" s="16"/>
      <c r="F147" s="16">
        <f t="shared" si="31"/>
        <v>0</v>
      </c>
      <c r="H147" s="9" t="e">
        <f>+C147+D147+#REF!</f>
        <v>#REF!</v>
      </c>
    </row>
    <row r="148" spans="1:8" ht="16.5" x14ac:dyDescent="0.3">
      <c r="A148" s="18" t="s">
        <v>262</v>
      </c>
      <c r="B148" s="19" t="s">
        <v>263</v>
      </c>
      <c r="C148" s="20">
        <f>SUM(C149:C156)</f>
        <v>0</v>
      </c>
      <c r="D148" s="20">
        <f t="shared" ref="D148:E148" si="32">SUM(D149:D156)</f>
        <v>870681.8899999999</v>
      </c>
      <c r="E148" s="20">
        <f t="shared" si="32"/>
        <v>174707.84</v>
      </c>
      <c r="F148" s="20">
        <f>SUM(F149:F156)</f>
        <v>1045389.7299999999</v>
      </c>
      <c r="H148" s="9" t="e">
        <f>+C148+D148+#REF!</f>
        <v>#REF!</v>
      </c>
    </row>
    <row r="149" spans="1:8" x14ac:dyDescent="0.2">
      <c r="A149" s="26" t="s">
        <v>264</v>
      </c>
      <c r="B149" s="15" t="s">
        <v>265</v>
      </c>
      <c r="C149" s="16">
        <v>0</v>
      </c>
      <c r="D149" s="16">
        <v>647645.59</v>
      </c>
      <c r="E149" s="16">
        <v>17546.88</v>
      </c>
      <c r="F149" s="16">
        <f t="shared" ref="F149:F156" si="33">SUM(C149:E149)</f>
        <v>665192.47</v>
      </c>
      <c r="H149" s="9" t="e">
        <f>+C149+D149+#REF!</f>
        <v>#REF!</v>
      </c>
    </row>
    <row r="150" spans="1:8" x14ac:dyDescent="0.2">
      <c r="A150" s="26" t="s">
        <v>266</v>
      </c>
      <c r="B150" s="15" t="s">
        <v>267</v>
      </c>
      <c r="C150" s="16">
        <v>0</v>
      </c>
      <c r="D150" s="16">
        <v>194662.25</v>
      </c>
      <c r="E150" s="16">
        <v>157160.95999999999</v>
      </c>
      <c r="F150" s="16">
        <f t="shared" si="33"/>
        <v>351823.20999999996</v>
      </c>
      <c r="H150" s="9" t="e">
        <f>+C150+D150+#REF!</f>
        <v>#REF!</v>
      </c>
    </row>
    <row r="151" spans="1:8" x14ac:dyDescent="0.2">
      <c r="A151" s="26" t="s">
        <v>268</v>
      </c>
      <c r="B151" s="15" t="s">
        <v>269</v>
      </c>
      <c r="C151" s="16">
        <v>0</v>
      </c>
      <c r="D151" s="16">
        <v>25524.5</v>
      </c>
      <c r="E151" s="16"/>
      <c r="F151" s="16">
        <f t="shared" si="33"/>
        <v>25524.5</v>
      </c>
      <c r="H151" s="9"/>
    </row>
    <row r="152" spans="1:8" x14ac:dyDescent="0.2">
      <c r="A152" s="26" t="s">
        <v>270</v>
      </c>
      <c r="B152" s="15" t="s">
        <v>271</v>
      </c>
      <c r="C152" s="16">
        <v>0</v>
      </c>
      <c r="D152" s="16">
        <v>0</v>
      </c>
      <c r="E152" s="16"/>
      <c r="F152" s="16">
        <f t="shared" si="33"/>
        <v>0</v>
      </c>
      <c r="H152" s="9" t="e">
        <f>+C152+D152+#REF!</f>
        <v>#REF!</v>
      </c>
    </row>
    <row r="153" spans="1:8" x14ac:dyDescent="0.2">
      <c r="A153" s="26" t="s">
        <v>272</v>
      </c>
      <c r="B153" s="15" t="s">
        <v>273</v>
      </c>
      <c r="C153" s="16">
        <v>0</v>
      </c>
      <c r="D153" s="16">
        <v>0</v>
      </c>
      <c r="E153" s="16"/>
      <c r="F153" s="16">
        <f t="shared" si="33"/>
        <v>0</v>
      </c>
      <c r="H153" s="9" t="e">
        <f>+C153+D153+#REF!</f>
        <v>#REF!</v>
      </c>
    </row>
    <row r="154" spans="1:8" x14ac:dyDescent="0.2">
      <c r="A154" s="26" t="s">
        <v>274</v>
      </c>
      <c r="B154" s="15" t="s">
        <v>275</v>
      </c>
      <c r="C154" s="16">
        <v>0</v>
      </c>
      <c r="D154" s="16">
        <v>0</v>
      </c>
      <c r="E154" s="16"/>
      <c r="F154" s="16">
        <f t="shared" si="33"/>
        <v>0</v>
      </c>
      <c r="H154" s="9" t="e">
        <f>+C154+D154+#REF!</f>
        <v>#REF!</v>
      </c>
    </row>
    <row r="155" spans="1:8" x14ac:dyDescent="0.2">
      <c r="A155" s="26" t="s">
        <v>276</v>
      </c>
      <c r="B155" s="15" t="s">
        <v>277</v>
      </c>
      <c r="C155" s="16">
        <v>0</v>
      </c>
      <c r="D155" s="16">
        <v>304.95</v>
      </c>
      <c r="E155" s="16"/>
      <c r="F155" s="16">
        <f t="shared" si="33"/>
        <v>304.95</v>
      </c>
      <c r="H155" s="9" t="e">
        <f>+C155+D155+#REF!</f>
        <v>#REF!</v>
      </c>
    </row>
    <row r="156" spans="1:8" x14ac:dyDescent="0.2">
      <c r="A156" s="26" t="s">
        <v>278</v>
      </c>
      <c r="B156" s="15" t="s">
        <v>279</v>
      </c>
      <c r="C156" s="16">
        <v>0</v>
      </c>
      <c r="D156" s="16">
        <v>2544.6</v>
      </c>
      <c r="E156" s="16"/>
      <c r="F156" s="16">
        <f t="shared" si="33"/>
        <v>2544.6</v>
      </c>
      <c r="H156" s="9" t="e">
        <f>+C156+D156+#REF!</f>
        <v>#REF!</v>
      </c>
    </row>
    <row r="157" spans="1:8" ht="16.5" x14ac:dyDescent="0.3">
      <c r="A157" s="18" t="s">
        <v>280</v>
      </c>
      <c r="B157" s="19" t="s">
        <v>281</v>
      </c>
      <c r="C157" s="20">
        <f>SUM(C158:C165)</f>
        <v>0</v>
      </c>
      <c r="D157" s="20">
        <f t="shared" ref="D157" si="34">SUM(D158:D165)</f>
        <v>34873.760000000002</v>
      </c>
      <c r="E157" s="20">
        <f>SUM(E158:E165)</f>
        <v>1198156.33</v>
      </c>
      <c r="F157" s="20">
        <f>SUM(F158:F165)</f>
        <v>1233030.0900000001</v>
      </c>
      <c r="H157" s="9" t="e">
        <f>+C157+D157+#REF!</f>
        <v>#REF!</v>
      </c>
    </row>
    <row r="158" spans="1:8" x14ac:dyDescent="0.2">
      <c r="A158" s="26" t="s">
        <v>282</v>
      </c>
      <c r="B158" s="15" t="s">
        <v>283</v>
      </c>
      <c r="C158" s="16">
        <v>0</v>
      </c>
      <c r="D158" s="16">
        <v>2672.26</v>
      </c>
      <c r="E158" s="16">
        <v>3484.65</v>
      </c>
      <c r="F158" s="16">
        <f>SUM(C158:E158)</f>
        <v>6156.91</v>
      </c>
      <c r="H158" s="9" t="e">
        <f>+C158+D158+#REF!</f>
        <v>#REF!</v>
      </c>
    </row>
    <row r="159" spans="1:8" x14ac:dyDescent="0.2">
      <c r="A159" s="26" t="s">
        <v>284</v>
      </c>
      <c r="B159" s="15" t="s">
        <v>285</v>
      </c>
      <c r="C159" s="16">
        <v>0</v>
      </c>
      <c r="D159" s="16">
        <v>5876.59</v>
      </c>
      <c r="E159" s="16">
        <v>450176.17</v>
      </c>
      <c r="F159" s="16">
        <f t="shared" ref="F159:F166" si="35">SUM(C159:E159)</f>
        <v>456052.76</v>
      </c>
      <c r="H159" s="9" t="e">
        <f>+C159+D159+#REF!</f>
        <v>#REF!</v>
      </c>
    </row>
    <row r="160" spans="1:8" x14ac:dyDescent="0.2">
      <c r="A160" s="26" t="s">
        <v>286</v>
      </c>
      <c r="B160" s="15" t="s">
        <v>287</v>
      </c>
      <c r="C160" s="16">
        <v>0</v>
      </c>
      <c r="D160" s="16">
        <v>644</v>
      </c>
      <c r="E160" s="16"/>
      <c r="F160" s="16">
        <f t="shared" si="35"/>
        <v>644</v>
      </c>
      <c r="H160" s="9" t="e">
        <f>+C160+D160+#REF!</f>
        <v>#REF!</v>
      </c>
    </row>
    <row r="161" spans="1:8" x14ac:dyDescent="0.2">
      <c r="A161" s="26" t="s">
        <v>288</v>
      </c>
      <c r="B161" s="15" t="s">
        <v>289</v>
      </c>
      <c r="C161" s="16">
        <v>0</v>
      </c>
      <c r="D161" s="16">
        <v>0</v>
      </c>
      <c r="E161" s="16"/>
      <c r="F161" s="16">
        <f t="shared" si="35"/>
        <v>0</v>
      </c>
      <c r="H161" s="9" t="e">
        <f>+C161+D161+#REF!</f>
        <v>#REF!</v>
      </c>
    </row>
    <row r="162" spans="1:8" x14ac:dyDescent="0.2">
      <c r="A162" s="26" t="s">
        <v>290</v>
      </c>
      <c r="B162" s="15" t="s">
        <v>291</v>
      </c>
      <c r="C162" s="16">
        <v>0</v>
      </c>
      <c r="D162" s="16">
        <v>1120.99</v>
      </c>
      <c r="E162" s="16"/>
      <c r="F162" s="16">
        <f t="shared" si="35"/>
        <v>1120.99</v>
      </c>
      <c r="H162" s="9" t="e">
        <f>+C162+D162+#REF!</f>
        <v>#REF!</v>
      </c>
    </row>
    <row r="163" spans="1:8" x14ac:dyDescent="0.2">
      <c r="A163" s="26" t="s">
        <v>292</v>
      </c>
      <c r="B163" s="15" t="s">
        <v>293</v>
      </c>
      <c r="C163" s="16">
        <v>0</v>
      </c>
      <c r="D163" s="16">
        <v>7889.22</v>
      </c>
      <c r="E163" s="16">
        <v>729950.77</v>
      </c>
      <c r="F163" s="16">
        <f t="shared" si="35"/>
        <v>737839.99</v>
      </c>
      <c r="H163" s="9" t="e">
        <f>+C163+D163+#REF!</f>
        <v>#REF!</v>
      </c>
    </row>
    <row r="164" spans="1:8" ht="13.5" thickBot="1" x14ac:dyDescent="0.25">
      <c r="A164" s="26" t="s">
        <v>294</v>
      </c>
      <c r="B164" s="15" t="s">
        <v>295</v>
      </c>
      <c r="C164" s="31">
        <v>0</v>
      </c>
      <c r="D164" s="31">
        <v>420.85</v>
      </c>
      <c r="E164" s="31">
        <v>0</v>
      </c>
      <c r="F164" s="16">
        <f t="shared" si="35"/>
        <v>420.85</v>
      </c>
      <c r="H164" s="9" t="e">
        <f>+C164+D164+#REF!</f>
        <v>#REF!</v>
      </c>
    </row>
    <row r="165" spans="1:8" x14ac:dyDescent="0.2">
      <c r="A165" s="26" t="s">
        <v>296</v>
      </c>
      <c r="B165" s="66" t="s">
        <v>297</v>
      </c>
      <c r="C165" s="69">
        <v>0</v>
      </c>
      <c r="D165" s="69">
        <v>16249.85</v>
      </c>
      <c r="E165" s="69">
        <v>14544.74</v>
      </c>
      <c r="F165" s="16">
        <f t="shared" si="35"/>
        <v>30794.59</v>
      </c>
      <c r="H165" s="9" t="e">
        <f>+C165+#REF!+#REF!</f>
        <v>#REF!</v>
      </c>
    </row>
    <row r="166" spans="1:8" ht="13.5" thickBot="1" x14ac:dyDescent="0.25">
      <c r="A166" s="33" t="s">
        <v>298</v>
      </c>
      <c r="B166" s="67" t="s">
        <v>299</v>
      </c>
      <c r="C166" s="70"/>
      <c r="D166" s="70"/>
      <c r="E166" s="70"/>
      <c r="F166" s="16">
        <f t="shared" si="35"/>
        <v>0</v>
      </c>
      <c r="H166" s="9"/>
    </row>
    <row r="167" spans="1:8" ht="16.5" thickBot="1" x14ac:dyDescent="0.3">
      <c r="A167" s="6">
        <v>2.4</v>
      </c>
      <c r="B167" s="7" t="s">
        <v>300</v>
      </c>
      <c r="C167" s="68">
        <f>+C168+C175</f>
        <v>0</v>
      </c>
      <c r="D167" s="68">
        <f>+D168+D175</f>
        <v>10644893.029999999</v>
      </c>
      <c r="E167" s="68">
        <f>+E168+E175</f>
        <v>6896814.9100000001</v>
      </c>
      <c r="F167" s="8">
        <f>+F168+F175</f>
        <v>7541707.9400000004</v>
      </c>
      <c r="H167" s="9" t="e">
        <f>+C167+D167+#REF!</f>
        <v>#REF!</v>
      </c>
    </row>
    <row r="168" spans="1:8" ht="16.5" x14ac:dyDescent="0.3">
      <c r="A168" s="18" t="s">
        <v>301</v>
      </c>
      <c r="B168" s="19" t="s">
        <v>302</v>
      </c>
      <c r="C168" s="20">
        <f>SUM(C169:C174)</f>
        <v>0</v>
      </c>
      <c r="D168" s="20">
        <f t="shared" ref="D168:E168" si="36">SUM(D169:D174)</f>
        <v>644893.03</v>
      </c>
      <c r="E168" s="20">
        <f t="shared" si="36"/>
        <v>0</v>
      </c>
      <c r="F168" s="20">
        <f>SUM(F169:F174)</f>
        <v>644893.03</v>
      </c>
      <c r="H168" s="9" t="e">
        <f>+C168+D168+#REF!</f>
        <v>#REF!</v>
      </c>
    </row>
    <row r="169" spans="1:8" s="39" customFormat="1" ht="16.5" x14ac:dyDescent="0.3">
      <c r="A169" s="36" t="s">
        <v>303</v>
      </c>
      <c r="B169" s="37" t="s">
        <v>304</v>
      </c>
      <c r="C169" s="21">
        <v>0</v>
      </c>
      <c r="D169" s="21">
        <v>0</v>
      </c>
      <c r="E169" s="21"/>
      <c r="F169" s="16">
        <f>SUM(C169:E169)</f>
        <v>0</v>
      </c>
      <c r="H169" s="40"/>
    </row>
    <row r="170" spans="1:8" x14ac:dyDescent="0.2">
      <c r="A170" s="26" t="s">
        <v>305</v>
      </c>
      <c r="B170" s="15" t="s">
        <v>306</v>
      </c>
      <c r="C170" s="16">
        <v>0</v>
      </c>
      <c r="D170" s="16">
        <v>480000</v>
      </c>
      <c r="E170" s="16"/>
      <c r="F170" s="16">
        <f t="shared" ref="F170:F174" si="37">SUM(C170:E170)</f>
        <v>480000</v>
      </c>
      <c r="H170" s="9"/>
    </row>
    <row r="171" spans="1:8" x14ac:dyDescent="0.2">
      <c r="A171" s="26" t="s">
        <v>307</v>
      </c>
      <c r="B171" s="15" t="s">
        <v>308</v>
      </c>
      <c r="C171" s="16">
        <v>0</v>
      </c>
      <c r="D171" s="16">
        <v>90143.03</v>
      </c>
      <c r="E171" s="16"/>
      <c r="F171" s="16">
        <f t="shared" si="37"/>
        <v>90143.03</v>
      </c>
      <c r="H171" s="9"/>
    </row>
    <row r="172" spans="1:8" x14ac:dyDescent="0.2">
      <c r="A172" s="26" t="s">
        <v>309</v>
      </c>
      <c r="B172" s="15" t="s">
        <v>310</v>
      </c>
      <c r="C172" s="16">
        <v>0</v>
      </c>
      <c r="D172" s="16">
        <v>74750</v>
      </c>
      <c r="E172" s="16"/>
      <c r="F172" s="16">
        <f t="shared" si="37"/>
        <v>74750</v>
      </c>
      <c r="H172" s="9"/>
    </row>
    <row r="173" spans="1:8" x14ac:dyDescent="0.2">
      <c r="A173" s="26" t="s">
        <v>311</v>
      </c>
      <c r="B173" s="15" t="s">
        <v>312</v>
      </c>
      <c r="C173" s="16">
        <v>0</v>
      </c>
      <c r="D173" s="16">
        <v>0</v>
      </c>
      <c r="E173" s="16"/>
      <c r="F173" s="16">
        <f t="shared" si="37"/>
        <v>0</v>
      </c>
      <c r="H173" s="9" t="e">
        <f>+C173+D173+#REF!</f>
        <v>#REF!</v>
      </c>
    </row>
    <row r="174" spans="1:8" x14ac:dyDescent="0.2">
      <c r="A174" s="26" t="s">
        <v>313</v>
      </c>
      <c r="B174" s="15" t="s">
        <v>314</v>
      </c>
      <c r="C174" s="16">
        <v>0</v>
      </c>
      <c r="D174" s="16">
        <v>0</v>
      </c>
      <c r="E174" s="16"/>
      <c r="F174" s="16">
        <f t="shared" si="37"/>
        <v>0</v>
      </c>
      <c r="H174" s="9"/>
    </row>
    <row r="175" spans="1:8" ht="16.5" x14ac:dyDescent="0.3">
      <c r="A175" s="18" t="s">
        <v>315</v>
      </c>
      <c r="B175" s="19" t="s">
        <v>316</v>
      </c>
      <c r="C175" s="20">
        <f>SUM(C176:C178)</f>
        <v>0</v>
      </c>
      <c r="D175" s="20">
        <f t="shared" ref="D175:E175" si="38">SUM(D176:D178)</f>
        <v>10000000</v>
      </c>
      <c r="E175" s="20">
        <f t="shared" si="38"/>
        <v>6896814.9100000001</v>
      </c>
      <c r="F175" s="20">
        <f>SUM(F176)</f>
        <v>6896814.9100000001</v>
      </c>
      <c r="H175" s="9" t="e">
        <f>+C175+D175+#REF!</f>
        <v>#REF!</v>
      </c>
    </row>
    <row r="176" spans="1:8" x14ac:dyDescent="0.2">
      <c r="A176" s="26" t="s">
        <v>317</v>
      </c>
      <c r="B176" s="15" t="s">
        <v>318</v>
      </c>
      <c r="C176" s="16">
        <v>0</v>
      </c>
      <c r="D176" s="16">
        <v>0</v>
      </c>
      <c r="E176" s="16">
        <v>6896814.9100000001</v>
      </c>
      <c r="F176" s="16">
        <f>SUM(C176:E176)</f>
        <v>6896814.9100000001</v>
      </c>
      <c r="H176" s="9" t="e">
        <f>+C176+D176+#REF!</f>
        <v>#REF!</v>
      </c>
    </row>
    <row r="177" spans="1:8" x14ac:dyDescent="0.2">
      <c r="A177" s="26" t="s">
        <v>319</v>
      </c>
      <c r="B177" s="15" t="s">
        <v>320</v>
      </c>
      <c r="C177" s="16">
        <v>0</v>
      </c>
      <c r="D177" s="16">
        <v>0</v>
      </c>
      <c r="E177" s="16"/>
      <c r="F177" s="16">
        <f t="shared" ref="F177:F178" si="39">SUM(C177:E177)</f>
        <v>0</v>
      </c>
      <c r="H177" s="9" t="e">
        <f>+C177+D177+#REF!</f>
        <v>#REF!</v>
      </c>
    </row>
    <row r="178" spans="1:8" ht="13.5" thickBot="1" x14ac:dyDescent="0.25">
      <c r="A178" s="24" t="s">
        <v>321</v>
      </c>
      <c r="B178" s="15" t="s">
        <v>322</v>
      </c>
      <c r="C178" s="16">
        <v>0</v>
      </c>
      <c r="D178" s="16">
        <v>10000000</v>
      </c>
      <c r="E178" s="16"/>
      <c r="F178" s="16">
        <f t="shared" si="39"/>
        <v>10000000</v>
      </c>
      <c r="H178" s="9" t="e">
        <f>+C178+D178+#REF!</f>
        <v>#REF!</v>
      </c>
    </row>
    <row r="179" spans="1:8" ht="16.5" thickBot="1" x14ac:dyDescent="0.3">
      <c r="A179" s="6">
        <v>2.6</v>
      </c>
      <c r="B179" s="7" t="s">
        <v>323</v>
      </c>
      <c r="C179" s="8">
        <f>+C180+C187+C192+C195+C202+C205+C219</f>
        <v>0</v>
      </c>
      <c r="D179" s="8">
        <f>+D180+D187+D192+D195+D202+D205+D219</f>
        <v>0</v>
      </c>
      <c r="E179" s="8">
        <f>+E180+E187+E192+E195+E202+E205+E219</f>
        <v>1006065.97</v>
      </c>
      <c r="F179" s="8">
        <f>+F180+F187+F195+F219</f>
        <v>1006065.97</v>
      </c>
      <c r="H179" s="9" t="e">
        <f>+C179+D179+#REF!</f>
        <v>#REF!</v>
      </c>
    </row>
    <row r="180" spans="1:8" ht="16.5" x14ac:dyDescent="0.3">
      <c r="A180" s="10" t="s">
        <v>324</v>
      </c>
      <c r="B180" s="11" t="s">
        <v>325</v>
      </c>
      <c r="C180" s="13">
        <f>SUM(C181:C186)</f>
        <v>0</v>
      </c>
      <c r="D180" s="13">
        <f t="shared" ref="D180:E180" si="40">SUM(D181:D186)</f>
        <v>0</v>
      </c>
      <c r="E180" s="13">
        <f t="shared" si="40"/>
        <v>662570</v>
      </c>
      <c r="F180" s="13">
        <f>SUM(F181:F186)</f>
        <v>662570</v>
      </c>
      <c r="H180" s="9" t="e">
        <f>+C180+D180+#REF!</f>
        <v>#REF!</v>
      </c>
    </row>
    <row r="181" spans="1:8" x14ac:dyDescent="0.2">
      <c r="A181" s="26" t="s">
        <v>326</v>
      </c>
      <c r="B181" s="15" t="s">
        <v>327</v>
      </c>
      <c r="C181" s="16">
        <v>0</v>
      </c>
      <c r="D181" s="16">
        <v>0</v>
      </c>
      <c r="E181" s="16">
        <v>662570</v>
      </c>
      <c r="F181" s="16">
        <f>SUM(C181:E181)</f>
        <v>662570</v>
      </c>
      <c r="H181" s="9" t="e">
        <f>+C181+D181+#REF!</f>
        <v>#REF!</v>
      </c>
    </row>
    <row r="182" spans="1:8" x14ac:dyDescent="0.2">
      <c r="A182" s="26" t="s">
        <v>328</v>
      </c>
      <c r="B182" s="15" t="s">
        <v>329</v>
      </c>
      <c r="C182" s="16">
        <v>0</v>
      </c>
      <c r="D182" s="16">
        <v>0</v>
      </c>
      <c r="E182" s="16"/>
      <c r="F182" s="16">
        <f t="shared" ref="F182:F186" si="41">SUM(C182:E182)</f>
        <v>0</v>
      </c>
      <c r="H182" s="9" t="e">
        <f>+C182+D182+#REF!</f>
        <v>#REF!</v>
      </c>
    </row>
    <row r="183" spans="1:8" x14ac:dyDescent="0.2">
      <c r="A183" s="26" t="s">
        <v>330</v>
      </c>
      <c r="B183" s="15" t="s">
        <v>331</v>
      </c>
      <c r="C183" s="16">
        <v>0</v>
      </c>
      <c r="D183" s="16">
        <v>0</v>
      </c>
      <c r="E183" s="16">
        <v>0</v>
      </c>
      <c r="F183" s="16">
        <f t="shared" si="41"/>
        <v>0</v>
      </c>
      <c r="H183" s="9" t="e">
        <f>+C183+D183+#REF!</f>
        <v>#REF!</v>
      </c>
    </row>
    <row r="184" spans="1:8" x14ac:dyDescent="0.2">
      <c r="A184" s="26" t="s">
        <v>332</v>
      </c>
      <c r="B184" s="15" t="s">
        <v>333</v>
      </c>
      <c r="C184" s="16">
        <v>0</v>
      </c>
      <c r="D184" s="16">
        <v>0</v>
      </c>
      <c r="E184" s="16"/>
      <c r="F184" s="16">
        <f t="shared" si="41"/>
        <v>0</v>
      </c>
      <c r="H184" s="9" t="e">
        <f>+C184+D184+#REF!</f>
        <v>#REF!</v>
      </c>
    </row>
    <row r="185" spans="1:8" x14ac:dyDescent="0.2">
      <c r="A185" s="26" t="s">
        <v>334</v>
      </c>
      <c r="B185" s="15" t="s">
        <v>335</v>
      </c>
      <c r="C185" s="16">
        <v>0</v>
      </c>
      <c r="D185" s="16">
        <v>0</v>
      </c>
      <c r="E185" s="16"/>
      <c r="F185" s="16">
        <f t="shared" si="41"/>
        <v>0</v>
      </c>
      <c r="H185" s="9" t="e">
        <f>+C185+D185+#REF!</f>
        <v>#REF!</v>
      </c>
    </row>
    <row r="186" spans="1:8" ht="13.5" thickBot="1" x14ac:dyDescent="0.25">
      <c r="A186" s="26" t="s">
        <v>336</v>
      </c>
      <c r="B186" s="15" t="s">
        <v>337</v>
      </c>
      <c r="C186" s="16">
        <v>0</v>
      </c>
      <c r="D186" s="16">
        <v>0</v>
      </c>
      <c r="E186" s="16"/>
      <c r="F186" s="16">
        <f t="shared" si="41"/>
        <v>0</v>
      </c>
      <c r="H186" s="9" t="e">
        <f>+C186+D186+#REF!</f>
        <v>#REF!</v>
      </c>
    </row>
    <row r="187" spans="1:8" ht="16.5" x14ac:dyDescent="0.3">
      <c r="A187" s="18" t="s">
        <v>338</v>
      </c>
      <c r="B187" s="19" t="s">
        <v>339</v>
      </c>
      <c r="C187" s="20">
        <f>SUM(C188:C191)</f>
        <v>0</v>
      </c>
      <c r="D187" s="20">
        <f t="shared" ref="D187:E187" si="42">SUM(D188:D191)</f>
        <v>0</v>
      </c>
      <c r="E187" s="20">
        <f t="shared" si="42"/>
        <v>0</v>
      </c>
      <c r="F187" s="13">
        <f>SUM(F188:F191)</f>
        <v>0</v>
      </c>
      <c r="H187" s="9" t="e">
        <f>+C187+D187+#REF!</f>
        <v>#REF!</v>
      </c>
    </row>
    <row r="188" spans="1:8" x14ac:dyDescent="0.2">
      <c r="A188" s="26" t="s">
        <v>340</v>
      </c>
      <c r="B188" s="15" t="s">
        <v>341</v>
      </c>
      <c r="C188" s="16">
        <v>0</v>
      </c>
      <c r="D188" s="16">
        <v>0</v>
      </c>
      <c r="E188" s="16"/>
      <c r="F188" s="16">
        <f>SUM(C188:E188)</f>
        <v>0</v>
      </c>
      <c r="H188" s="9" t="e">
        <f>+C188+D188+#REF!</f>
        <v>#REF!</v>
      </c>
    </row>
    <row r="189" spans="1:8" x14ac:dyDescent="0.2">
      <c r="A189" s="26" t="s">
        <v>342</v>
      </c>
      <c r="B189" s="15" t="s">
        <v>389</v>
      </c>
      <c r="C189" s="16">
        <v>0</v>
      </c>
      <c r="D189" s="16">
        <v>0</v>
      </c>
      <c r="E189" s="16">
        <v>0</v>
      </c>
      <c r="F189" s="16">
        <f>SUM(C189:E189)</f>
        <v>0</v>
      </c>
      <c r="H189" s="9" t="e">
        <f>+C189+D189+#REF!</f>
        <v>#REF!</v>
      </c>
    </row>
    <row r="190" spans="1:8" x14ac:dyDescent="0.2">
      <c r="A190" s="26" t="s">
        <v>343</v>
      </c>
      <c r="B190" s="17" t="s">
        <v>344</v>
      </c>
      <c r="C190" s="16">
        <v>0</v>
      </c>
      <c r="D190" s="16">
        <v>0</v>
      </c>
      <c r="E190" s="16"/>
      <c r="F190" s="16">
        <f>SUM(C190:E190)</f>
        <v>0</v>
      </c>
      <c r="H190" s="9" t="e">
        <f>+C190+D190+#REF!</f>
        <v>#REF!</v>
      </c>
    </row>
    <row r="191" spans="1:8" x14ac:dyDescent="0.2">
      <c r="A191" s="26" t="s">
        <v>345</v>
      </c>
      <c r="B191" s="15" t="s">
        <v>346</v>
      </c>
      <c r="C191" s="16">
        <v>0</v>
      </c>
      <c r="D191" s="16">
        <v>0</v>
      </c>
      <c r="E191" s="16"/>
      <c r="F191" s="16">
        <f>SUM(C191:E191)</f>
        <v>0</v>
      </c>
      <c r="H191" s="9" t="e">
        <f>+C191+D191+#REF!</f>
        <v>#REF!</v>
      </c>
    </row>
    <row r="192" spans="1:8" ht="16.5" x14ac:dyDescent="0.3">
      <c r="A192" s="18" t="s">
        <v>347</v>
      </c>
      <c r="B192" s="19" t="s">
        <v>348</v>
      </c>
      <c r="C192" s="20">
        <f>SUM(C193:C194)</f>
        <v>0</v>
      </c>
      <c r="D192" s="20">
        <f t="shared" ref="D192:E192" si="43">SUM(D193:D194)</f>
        <v>0</v>
      </c>
      <c r="E192" s="20">
        <f t="shared" si="43"/>
        <v>0</v>
      </c>
      <c r="F192" s="20">
        <f>+F194</f>
        <v>0</v>
      </c>
      <c r="H192" s="9" t="e">
        <f>+C192+D192+#REF!</f>
        <v>#REF!</v>
      </c>
    </row>
    <row r="193" spans="1:10" x14ac:dyDescent="0.2">
      <c r="A193" s="26" t="s">
        <v>349</v>
      </c>
      <c r="B193" s="15" t="s">
        <v>350</v>
      </c>
      <c r="C193" s="16"/>
      <c r="D193" s="16"/>
      <c r="E193" s="16"/>
      <c r="F193" s="16"/>
      <c r="H193" s="9" t="e">
        <f>+C193+D193+#REF!</f>
        <v>#REF!</v>
      </c>
    </row>
    <row r="194" spans="1:10" ht="13.5" thickBot="1" x14ac:dyDescent="0.25">
      <c r="A194" s="26" t="s">
        <v>351</v>
      </c>
      <c r="B194" s="15" t="s">
        <v>352</v>
      </c>
      <c r="C194" s="16"/>
      <c r="D194" s="16"/>
      <c r="E194" s="16"/>
      <c r="F194" s="16">
        <f>SUM(C194:D194)</f>
        <v>0</v>
      </c>
      <c r="H194" s="9" t="e">
        <f>+C194+D194+#REF!</f>
        <v>#REF!</v>
      </c>
    </row>
    <row r="195" spans="1:10" ht="16.5" x14ac:dyDescent="0.3">
      <c r="A195" s="18" t="s">
        <v>353</v>
      </c>
      <c r="B195" s="19" t="s">
        <v>354</v>
      </c>
      <c r="C195" s="20">
        <f>SUM(C196:C201)</f>
        <v>0</v>
      </c>
      <c r="D195" s="20">
        <f>SUM(D196:D201)</f>
        <v>0</v>
      </c>
      <c r="E195" s="20">
        <f>SUM(E196:E201)</f>
        <v>0</v>
      </c>
      <c r="F195" s="13">
        <f>SUM(F196:F200)</f>
        <v>0</v>
      </c>
      <c r="H195" s="9" t="e">
        <f>+C195+D195+#REF!</f>
        <v>#REF!</v>
      </c>
      <c r="J195" s="64"/>
    </row>
    <row r="196" spans="1:10" x14ac:dyDescent="0.2">
      <c r="A196" s="26" t="s">
        <v>355</v>
      </c>
      <c r="B196" s="15" t="s">
        <v>356</v>
      </c>
      <c r="C196" s="16">
        <v>0</v>
      </c>
      <c r="D196" s="16">
        <v>0</v>
      </c>
      <c r="E196" s="16"/>
      <c r="F196" s="16">
        <f>SUM(C196:E196)</f>
        <v>0</v>
      </c>
      <c r="H196" s="9" t="e">
        <f>+C196+D196+#REF!</f>
        <v>#REF!</v>
      </c>
    </row>
    <row r="197" spans="1:10" x14ac:dyDescent="0.2">
      <c r="A197" s="26" t="s">
        <v>357</v>
      </c>
      <c r="B197" s="15" t="s">
        <v>333</v>
      </c>
      <c r="C197" s="16">
        <v>0</v>
      </c>
      <c r="D197" s="16">
        <v>0</v>
      </c>
      <c r="E197" s="16"/>
      <c r="F197" s="16">
        <f t="shared" ref="F197:F201" si="44">SUM(C197:E197)</f>
        <v>0</v>
      </c>
      <c r="H197" s="9"/>
    </row>
    <row r="198" spans="1:10" x14ac:dyDescent="0.2">
      <c r="A198" s="26" t="s">
        <v>358</v>
      </c>
      <c r="B198" s="15" t="s">
        <v>359</v>
      </c>
      <c r="C198" s="16">
        <v>0</v>
      </c>
      <c r="D198" s="16">
        <v>0</v>
      </c>
      <c r="E198" s="16"/>
      <c r="F198" s="16">
        <f t="shared" si="44"/>
        <v>0</v>
      </c>
      <c r="H198" s="9" t="e">
        <f>+C198+D198+#REF!</f>
        <v>#REF!</v>
      </c>
    </row>
    <row r="199" spans="1:10" x14ac:dyDescent="0.2">
      <c r="A199" s="26" t="s">
        <v>360</v>
      </c>
      <c r="B199" s="15" t="s">
        <v>361</v>
      </c>
      <c r="C199" s="16">
        <v>0</v>
      </c>
      <c r="D199" s="16">
        <v>0</v>
      </c>
      <c r="E199" s="16">
        <v>0</v>
      </c>
      <c r="F199" s="16">
        <f t="shared" si="44"/>
        <v>0</v>
      </c>
      <c r="H199" s="9" t="e">
        <f>+C199+D199+#REF!</f>
        <v>#REF!</v>
      </c>
    </row>
    <row r="200" spans="1:10" x14ac:dyDescent="0.2">
      <c r="A200" s="26" t="s">
        <v>362</v>
      </c>
      <c r="B200" s="15" t="s">
        <v>363</v>
      </c>
      <c r="C200" s="16">
        <v>0</v>
      </c>
      <c r="D200" s="16">
        <v>0</v>
      </c>
      <c r="E200" s="16">
        <v>0</v>
      </c>
      <c r="F200" s="16">
        <f t="shared" si="44"/>
        <v>0</v>
      </c>
      <c r="H200" s="9" t="e">
        <f>+C200+D200+#REF!</f>
        <v>#REF!</v>
      </c>
    </row>
    <row r="201" spans="1:10" x14ac:dyDescent="0.2">
      <c r="A201" s="26" t="s">
        <v>364</v>
      </c>
      <c r="B201" s="15" t="s">
        <v>365</v>
      </c>
      <c r="C201" s="16">
        <v>0</v>
      </c>
      <c r="D201" s="16">
        <v>0</v>
      </c>
      <c r="E201" s="16"/>
      <c r="F201" s="16">
        <f t="shared" si="44"/>
        <v>0</v>
      </c>
      <c r="H201" s="9" t="e">
        <f>+C201+D201+#REF!</f>
        <v>#REF!</v>
      </c>
    </row>
    <row r="202" spans="1:10" ht="16.5" x14ac:dyDescent="0.3">
      <c r="A202" s="18" t="s">
        <v>366</v>
      </c>
      <c r="B202" s="19" t="s">
        <v>367</v>
      </c>
      <c r="C202" s="20">
        <f>SUM(C203:C204)</f>
        <v>0</v>
      </c>
      <c r="D202" s="20">
        <f t="shared" ref="D202:E202" si="45">SUM(D203:D204)</f>
        <v>0</v>
      </c>
      <c r="E202" s="20">
        <f t="shared" si="45"/>
        <v>0</v>
      </c>
      <c r="F202" s="20">
        <f>SUM(F203:F204)</f>
        <v>0</v>
      </c>
      <c r="H202" s="9"/>
    </row>
    <row r="203" spans="1:10" x14ac:dyDescent="0.2">
      <c r="A203" s="26" t="s">
        <v>368</v>
      </c>
      <c r="B203" s="15" t="s">
        <v>369</v>
      </c>
      <c r="C203" s="16"/>
      <c r="D203" s="16">
        <v>0</v>
      </c>
      <c r="E203" s="16"/>
      <c r="F203" s="16">
        <v>0</v>
      </c>
      <c r="H203" s="9"/>
    </row>
    <row r="204" spans="1:10" x14ac:dyDescent="0.2">
      <c r="A204" s="26" t="s">
        <v>370</v>
      </c>
      <c r="B204" s="15" t="s">
        <v>371</v>
      </c>
      <c r="C204" s="16">
        <v>0</v>
      </c>
      <c r="D204" s="16">
        <v>0</v>
      </c>
      <c r="E204" s="16"/>
      <c r="F204" s="16">
        <f>SUM(C204:D204)</f>
        <v>0</v>
      </c>
      <c r="H204" s="9"/>
    </row>
    <row r="205" spans="1:10" ht="16.5" x14ac:dyDescent="0.3">
      <c r="A205" s="18" t="s">
        <v>372</v>
      </c>
      <c r="B205" s="19" t="s">
        <v>373</v>
      </c>
      <c r="C205" s="20">
        <f>SUM(C206:C218)</f>
        <v>0</v>
      </c>
      <c r="D205" s="20">
        <f t="shared" ref="D205" si="46">SUM(D206:D218)</f>
        <v>0</v>
      </c>
      <c r="E205" s="20">
        <f>SUM(E206:E218)</f>
        <v>0</v>
      </c>
      <c r="F205" s="20">
        <f>+F206+F207+F218</f>
        <v>0</v>
      </c>
      <c r="H205" s="9" t="e">
        <f>+C205+D205+#REF!</f>
        <v>#REF!</v>
      </c>
    </row>
    <row r="206" spans="1:10" x14ac:dyDescent="0.2">
      <c r="A206" s="26" t="s">
        <v>374</v>
      </c>
      <c r="B206" s="15" t="s">
        <v>375</v>
      </c>
      <c r="C206" s="16"/>
      <c r="D206" s="16"/>
      <c r="E206" s="16"/>
      <c r="F206" s="16"/>
      <c r="H206" s="9" t="e">
        <f>+C206+D206+#REF!</f>
        <v>#REF!</v>
      </c>
    </row>
    <row r="207" spans="1:10" x14ac:dyDescent="0.2">
      <c r="A207" s="26" t="s">
        <v>376</v>
      </c>
      <c r="B207" s="15" t="s">
        <v>377</v>
      </c>
      <c r="C207" s="16"/>
      <c r="D207" s="16"/>
      <c r="E207" s="16"/>
      <c r="F207" s="16"/>
      <c r="H207" s="9" t="e">
        <f>+C207+D207+#REF!</f>
        <v>#REF!</v>
      </c>
    </row>
    <row r="208" spans="1:10" ht="16.5" hidden="1" x14ac:dyDescent="0.3">
      <c r="A208" s="43"/>
      <c r="B208" s="44" t="s">
        <v>378</v>
      </c>
      <c r="C208" s="16"/>
      <c r="D208" s="16"/>
      <c r="E208" s="16"/>
      <c r="F208" s="16" t="e">
        <f>+C208+D208+#REF!</f>
        <v>#REF!</v>
      </c>
      <c r="H208" s="9" t="e">
        <f>+C208+D208+#REF!</f>
        <v>#REF!</v>
      </c>
    </row>
    <row r="209" spans="1:8" hidden="1" x14ac:dyDescent="0.2">
      <c r="A209" s="26" t="s">
        <v>349</v>
      </c>
      <c r="B209" s="15" t="s">
        <v>350</v>
      </c>
      <c r="C209" s="16"/>
      <c r="D209" s="16"/>
      <c r="E209" s="16"/>
      <c r="F209" s="16" t="e">
        <f>+C209+D209+#REF!</f>
        <v>#REF!</v>
      </c>
      <c r="H209" s="9" t="e">
        <f>+C209+D209+#REF!</f>
        <v>#REF!</v>
      </c>
    </row>
    <row r="210" spans="1:8" hidden="1" x14ac:dyDescent="0.2">
      <c r="A210" s="26"/>
      <c r="B210" s="15"/>
      <c r="C210" s="16"/>
      <c r="D210" s="16"/>
      <c r="E210" s="16"/>
      <c r="F210" s="16" t="e">
        <f>+C210+D210+#REF!</f>
        <v>#REF!</v>
      </c>
      <c r="H210" s="9" t="e">
        <f>+C210+D210+#REF!</f>
        <v>#REF!</v>
      </c>
    </row>
    <row r="211" spans="1:8" ht="16.5" hidden="1" x14ac:dyDescent="0.3">
      <c r="A211" s="45" t="s">
        <v>353</v>
      </c>
      <c r="B211" s="46" t="s">
        <v>379</v>
      </c>
      <c r="C211" s="16"/>
      <c r="D211" s="16"/>
      <c r="E211" s="16"/>
      <c r="F211" s="16" t="e">
        <f>+C211+D211+#REF!</f>
        <v>#REF!</v>
      </c>
      <c r="H211" s="9" t="e">
        <f>+C211+D211+#REF!</f>
        <v>#REF!</v>
      </c>
    </row>
    <row r="212" spans="1:8" hidden="1" x14ac:dyDescent="0.2">
      <c r="A212" s="26" t="s">
        <v>364</v>
      </c>
      <c r="B212" s="15" t="s">
        <v>380</v>
      </c>
      <c r="C212" s="16"/>
      <c r="D212" s="16"/>
      <c r="E212" s="16"/>
      <c r="F212" s="16" t="e">
        <f>+C212+D212+#REF!</f>
        <v>#REF!</v>
      </c>
      <c r="H212" s="9" t="e">
        <f>+C212+D212+#REF!</f>
        <v>#REF!</v>
      </c>
    </row>
    <row r="213" spans="1:8" hidden="1" x14ac:dyDescent="0.2">
      <c r="A213" s="24"/>
      <c r="B213" s="15"/>
      <c r="C213" s="16"/>
      <c r="D213" s="16"/>
      <c r="E213" s="16"/>
      <c r="F213" s="16" t="e">
        <f>+C213+D213+#REF!</f>
        <v>#REF!</v>
      </c>
      <c r="H213" s="9" t="e">
        <f>+C213+D213+#REF!</f>
        <v>#REF!</v>
      </c>
    </row>
    <row r="214" spans="1:8" ht="16.5" hidden="1" x14ac:dyDescent="0.3">
      <c r="A214" s="45" t="s">
        <v>372</v>
      </c>
      <c r="B214" s="46" t="s">
        <v>373</v>
      </c>
      <c r="C214" s="16"/>
      <c r="D214" s="16"/>
      <c r="E214" s="16"/>
      <c r="F214" s="16" t="e">
        <f>+C214+D214+#REF!</f>
        <v>#REF!</v>
      </c>
      <c r="H214" s="9" t="e">
        <f>+C214+D214+#REF!</f>
        <v>#REF!</v>
      </c>
    </row>
    <row r="215" spans="1:8" hidden="1" x14ac:dyDescent="0.2">
      <c r="A215" s="26" t="s">
        <v>374</v>
      </c>
      <c r="B215" s="15" t="s">
        <v>375</v>
      </c>
      <c r="C215" s="16"/>
      <c r="D215" s="16"/>
      <c r="E215" s="16"/>
      <c r="F215" s="16" t="e">
        <f>+C215+D215+#REF!</f>
        <v>#REF!</v>
      </c>
      <c r="H215" s="9" t="e">
        <f>+C215+D215+#REF!</f>
        <v>#REF!</v>
      </c>
    </row>
    <row r="216" spans="1:8" hidden="1" x14ac:dyDescent="0.2">
      <c r="A216" s="26" t="s">
        <v>381</v>
      </c>
      <c r="B216" s="15" t="s">
        <v>377</v>
      </c>
      <c r="C216" s="16"/>
      <c r="D216" s="16"/>
      <c r="E216" s="16"/>
      <c r="F216" s="16" t="e">
        <f>+C216+D216+#REF!</f>
        <v>#REF!</v>
      </c>
      <c r="H216" s="9" t="e">
        <f>+C216+D216+#REF!</f>
        <v>#REF!</v>
      </c>
    </row>
    <row r="217" spans="1:8" hidden="1" x14ac:dyDescent="0.2">
      <c r="A217" s="26"/>
      <c r="B217" s="15"/>
      <c r="C217" s="16"/>
      <c r="D217" s="16"/>
      <c r="E217" s="16"/>
      <c r="F217" s="16" t="e">
        <f>+C217+D217+#REF!</f>
        <v>#REF!</v>
      </c>
      <c r="H217" s="9" t="e">
        <f>+C217+D217+#REF!</f>
        <v>#REF!</v>
      </c>
    </row>
    <row r="218" spans="1:8" ht="13.5" thickBot="1" x14ac:dyDescent="0.25">
      <c r="A218" s="47" t="s">
        <v>382</v>
      </c>
      <c r="B218" s="30" t="s">
        <v>383</v>
      </c>
      <c r="C218" s="31">
        <v>0</v>
      </c>
      <c r="D218" s="31">
        <v>0</v>
      </c>
      <c r="E218" s="31"/>
      <c r="F218" s="31"/>
      <c r="H218" s="9" t="e">
        <f>+C218+D218+#REF!</f>
        <v>#REF!</v>
      </c>
    </row>
    <row r="219" spans="1:8" ht="16.5" x14ac:dyDescent="0.3">
      <c r="A219" s="18" t="s">
        <v>384</v>
      </c>
      <c r="B219" s="19" t="s">
        <v>367</v>
      </c>
      <c r="C219" s="20">
        <f>+C220</f>
        <v>0</v>
      </c>
      <c r="D219" s="20">
        <f>+D220</f>
        <v>0</v>
      </c>
      <c r="E219" s="20">
        <f>+E220</f>
        <v>343495.97</v>
      </c>
      <c r="F219" s="13">
        <f>SUM(F220)</f>
        <v>343495.97</v>
      </c>
      <c r="H219" s="9"/>
    </row>
    <row r="220" spans="1:8" x14ac:dyDescent="0.2">
      <c r="A220" s="47" t="s">
        <v>385</v>
      </c>
      <c r="B220" s="15" t="s">
        <v>386</v>
      </c>
      <c r="C220" s="31">
        <v>0</v>
      </c>
      <c r="D220" s="31">
        <v>0</v>
      </c>
      <c r="E220" s="31">
        <v>343495.97</v>
      </c>
      <c r="F220" s="16">
        <f>SUM(C220:E220)</f>
        <v>343495.97</v>
      </c>
      <c r="H220" s="9"/>
    </row>
    <row r="221" spans="1:8" ht="13.5" thickBot="1" x14ac:dyDescent="0.25">
      <c r="A221" s="50"/>
      <c r="B221" s="51"/>
      <c r="C221" s="52"/>
      <c r="D221" s="52"/>
      <c r="E221" s="52"/>
      <c r="F221" s="16">
        <f>SUM(C221:E221)</f>
        <v>0</v>
      </c>
      <c r="H221" s="9" t="e">
        <f>+C221+D221+#REF!</f>
        <v>#REF!</v>
      </c>
    </row>
    <row r="222" spans="1:8" ht="18.75" thickBot="1" x14ac:dyDescent="0.3">
      <c r="A222" s="53"/>
      <c r="B222" s="54" t="s">
        <v>378</v>
      </c>
      <c r="C222" s="56">
        <f>+C8+C34+C103+C167+C179</f>
        <v>36460482.769999996</v>
      </c>
      <c r="D222" s="56">
        <f>+D8+D34+D103+D167+D179</f>
        <v>84271245.019999996</v>
      </c>
      <c r="E222" s="56">
        <f>+E8+E34+E103+E167+E179</f>
        <v>19379166.719999999</v>
      </c>
      <c r="F222" s="56">
        <f>+F8+F34+F103+F167+F179</f>
        <v>130110894.51000002</v>
      </c>
      <c r="H222" s="9" t="e">
        <f>+C222+D222+#REF!</f>
        <v>#REF!</v>
      </c>
    </row>
    <row r="223" spans="1:8" ht="13.5" thickTop="1" x14ac:dyDescent="0.2">
      <c r="A223" s="57"/>
      <c r="B223" s="58"/>
      <c r="C223" s="59"/>
      <c r="D223" s="59"/>
      <c r="E223" s="59"/>
      <c r="F223" s="71">
        <f>+E222+D222+C222</f>
        <v>140110894.50999999</v>
      </c>
      <c r="H223" s="9" t="e">
        <f>+C223+D223+#REF!</f>
        <v>#REF!</v>
      </c>
    </row>
    <row r="224" spans="1:8" hidden="1" x14ac:dyDescent="0.2"/>
    <row r="225" spans="1:8" hidden="1" x14ac:dyDescent="0.2">
      <c r="H225" s="9">
        <f>SUM(C222:D222)</f>
        <v>120731727.78999999</v>
      </c>
    </row>
    <row r="226" spans="1:8" hidden="1" x14ac:dyDescent="0.2">
      <c r="F226" s="9"/>
    </row>
    <row r="227" spans="1:8" hidden="1" x14ac:dyDescent="0.2"/>
    <row r="228" spans="1:8" hidden="1" x14ac:dyDescent="0.2"/>
    <row r="229" spans="1:8" hidden="1" x14ac:dyDescent="0.2"/>
    <row r="230" spans="1:8" hidden="1" x14ac:dyDescent="0.2"/>
    <row r="231" spans="1:8" hidden="1" x14ac:dyDescent="0.2">
      <c r="A231" s="1" t="s">
        <v>387</v>
      </c>
      <c r="C231" s="60">
        <f>+C205+C195+C192+C187+C180+C175+C157+C148+C133+C126+C123+C116+C110+C104+C98+C81+C65+C60+C53+C48+C45+C42+C35+C30+C21+C18+C16+C12+C9</f>
        <v>36460482.769999996</v>
      </c>
      <c r="D231" s="60">
        <f>+D179+D167+D103+D34+D8</f>
        <v>84271245.019999996</v>
      </c>
      <c r="E231" s="60"/>
      <c r="F231" s="60" t="e">
        <f>+#REF!+D231+C231</f>
        <v>#REF!</v>
      </c>
      <c r="H231" s="9" t="e">
        <f>+H222</f>
        <v>#REF!</v>
      </c>
    </row>
    <row r="232" spans="1:8" hidden="1" x14ac:dyDescent="0.2"/>
    <row r="233" spans="1:8" hidden="1" x14ac:dyDescent="0.2">
      <c r="F233" s="9"/>
    </row>
    <row r="234" spans="1:8" hidden="1" x14ac:dyDescent="0.2"/>
    <row r="235" spans="1:8" x14ac:dyDescent="0.2">
      <c r="A235" s="61"/>
      <c r="C235" s="62"/>
      <c r="D235" s="62"/>
      <c r="E235" s="62"/>
      <c r="F235" s="62"/>
      <c r="G235" s="62"/>
      <c r="H235" s="62" t="e">
        <f>+H222-H231</f>
        <v>#REF!</v>
      </c>
    </row>
    <row r="236" spans="1:8" x14ac:dyDescent="0.2">
      <c r="C236" s="62"/>
      <c r="D236" s="9"/>
      <c r="E236" s="9"/>
      <c r="F236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6" man="1"/>
    <brk id="131" max="6" man="1"/>
    <brk id="22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J237"/>
  <sheetViews>
    <sheetView tabSelected="1" view="pageBreakPreview" zoomScale="115" zoomScaleNormal="100" zoomScaleSheetLayoutView="115" workbookViewId="0">
      <selection activeCell="I1" sqref="I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10" ht="26.25" thickTop="1" x14ac:dyDescent="0.35">
      <c r="A1" s="78" t="s">
        <v>0</v>
      </c>
      <c r="B1" s="79"/>
      <c r="C1" s="79"/>
      <c r="D1" s="79"/>
      <c r="E1" s="79"/>
      <c r="F1" s="80"/>
    </row>
    <row r="2" spans="1:10" ht="23.25" x14ac:dyDescent="0.35">
      <c r="A2" s="81" t="s">
        <v>1</v>
      </c>
      <c r="B2" s="82"/>
      <c r="C2" s="82"/>
      <c r="D2" s="82"/>
      <c r="E2" s="82"/>
      <c r="F2" s="83"/>
    </row>
    <row r="3" spans="1:10" ht="23.25" x14ac:dyDescent="0.35">
      <c r="A3" s="81" t="s">
        <v>2</v>
      </c>
      <c r="B3" s="82"/>
      <c r="C3" s="82"/>
      <c r="D3" s="82"/>
      <c r="E3" s="82"/>
      <c r="F3" s="83"/>
    </row>
    <row r="4" spans="1:10" ht="25.5" x14ac:dyDescent="0.35">
      <c r="A4" s="84" t="s">
        <v>405</v>
      </c>
      <c r="B4" s="85"/>
      <c r="C4" s="85"/>
      <c r="D4" s="85"/>
      <c r="E4" s="85"/>
      <c r="F4" s="86"/>
    </row>
    <row r="5" spans="1:10" ht="21" thickBot="1" x14ac:dyDescent="0.35">
      <c r="A5" s="87" t="s">
        <v>3</v>
      </c>
      <c r="B5" s="88"/>
      <c r="C5" s="88"/>
      <c r="D5" s="88"/>
      <c r="E5" s="88"/>
      <c r="F5" s="89"/>
    </row>
    <row r="6" spans="1:10" ht="31.5" customHeight="1" thickTop="1" thickBot="1" x14ac:dyDescent="0.25">
      <c r="A6" s="74" t="s">
        <v>4</v>
      </c>
      <c r="B6" s="76" t="s">
        <v>5</v>
      </c>
      <c r="C6" s="2"/>
      <c r="D6" s="2"/>
      <c r="E6" s="2"/>
      <c r="F6" s="3"/>
    </row>
    <row r="7" spans="1:10" ht="28.5" customHeight="1" thickBot="1" x14ac:dyDescent="0.25">
      <c r="A7" s="75"/>
      <c r="B7" s="77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10" ht="16.5" thickBot="1" x14ac:dyDescent="0.3">
      <c r="A8" s="6">
        <v>2.1</v>
      </c>
      <c r="B8" s="7" t="s">
        <v>11</v>
      </c>
      <c r="C8" s="8">
        <f>+C9+C12+C16+C18+C21+C28+C30</f>
        <v>25393275.719999999</v>
      </c>
      <c r="D8" s="8">
        <f>+D9+D12+D16+D18+D21+D28+D30</f>
        <v>23053803.419999998</v>
      </c>
      <c r="E8" s="8">
        <f>+E9+E12+E16+E18+E21+E28+E30</f>
        <v>4914534.54</v>
      </c>
      <c r="F8" s="8">
        <f>+F9+F12+F18+F21+F30</f>
        <v>53361613.68</v>
      </c>
      <c r="H8" s="9" t="e">
        <f>+C8+D8+#REF!</f>
        <v>#REF!</v>
      </c>
    </row>
    <row r="9" spans="1:10" ht="16.5" x14ac:dyDescent="0.3">
      <c r="A9" s="10" t="s">
        <v>12</v>
      </c>
      <c r="B9" s="11" t="s">
        <v>13</v>
      </c>
      <c r="C9" s="13">
        <f>SUM(C10:C11)</f>
        <v>21927506.07</v>
      </c>
      <c r="D9" s="13">
        <f t="shared" ref="D9:E9" si="0">SUM(D10:D11)</f>
        <v>13627491.34</v>
      </c>
      <c r="E9" s="13">
        <f t="shared" si="0"/>
        <v>1043202.5</v>
      </c>
      <c r="F9" s="20">
        <f>SUM(F10:F11)</f>
        <v>36598199.909999996</v>
      </c>
      <c r="H9" s="9" t="e">
        <f>+C9+D9+#REF!</f>
        <v>#REF!</v>
      </c>
    </row>
    <row r="10" spans="1:10" x14ac:dyDescent="0.2">
      <c r="A10" s="14" t="s">
        <v>14</v>
      </c>
      <c r="B10" s="15" t="s">
        <v>15</v>
      </c>
      <c r="C10" s="16">
        <v>21927506.07</v>
      </c>
      <c r="D10" s="16">
        <v>13627491.34</v>
      </c>
      <c r="E10" s="16">
        <v>1043202.5</v>
      </c>
      <c r="F10" s="16">
        <f>SUM(C10:E10)</f>
        <v>36598199.909999996</v>
      </c>
      <c r="H10" s="9" t="e">
        <f>+C10+D10+#REF!</f>
        <v>#REF!</v>
      </c>
      <c r="J10" s="20"/>
    </row>
    <row r="11" spans="1:10" x14ac:dyDescent="0.2">
      <c r="A11" s="14" t="s">
        <v>16</v>
      </c>
      <c r="B11" s="17" t="s">
        <v>17</v>
      </c>
      <c r="C11" s="16">
        <v>0</v>
      </c>
      <c r="D11" s="16">
        <v>0</v>
      </c>
      <c r="E11" s="16">
        <v>0</v>
      </c>
      <c r="F11" s="16">
        <f>SUM(C11:E11)</f>
        <v>0</v>
      </c>
      <c r="H11" s="9" t="e">
        <f>+C11+D11+#REF!</f>
        <v>#REF!</v>
      </c>
    </row>
    <row r="12" spans="1:10" ht="16.5" x14ac:dyDescent="0.3">
      <c r="A12" s="18" t="s">
        <v>18</v>
      </c>
      <c r="B12" s="19" t="s">
        <v>19</v>
      </c>
      <c r="C12" s="20">
        <f>SUM(C13:C15)</f>
        <v>89100</v>
      </c>
      <c r="D12" s="20">
        <f t="shared" ref="D12:E12" si="1">SUM(D13:D15)</f>
        <v>3949803.56</v>
      </c>
      <c r="E12" s="20">
        <f t="shared" si="1"/>
        <v>3240533.86</v>
      </c>
      <c r="F12" s="20">
        <f>SUM(F13:F15)</f>
        <v>7279437.4199999999</v>
      </c>
      <c r="H12" s="9" t="e">
        <f>+C12+D12+#REF!</f>
        <v>#REF!</v>
      </c>
    </row>
    <row r="13" spans="1:10" x14ac:dyDescent="0.2">
      <c r="A13" s="14" t="s">
        <v>20</v>
      </c>
      <c r="B13" s="15" t="s">
        <v>21</v>
      </c>
      <c r="C13" s="16">
        <v>89100</v>
      </c>
      <c r="D13" s="16">
        <v>3949803.56</v>
      </c>
      <c r="E13" s="16">
        <v>3240533.86</v>
      </c>
      <c r="F13" s="16">
        <f>SUM(C13:E13)</f>
        <v>7279437.4199999999</v>
      </c>
      <c r="G13" s="9">
        <f>SUM(C13:F13)</f>
        <v>14558874.84</v>
      </c>
      <c r="H13" s="9" t="e">
        <f>+C13+D13+#REF!</f>
        <v>#REF!</v>
      </c>
    </row>
    <row r="14" spans="1:10" x14ac:dyDescent="0.2">
      <c r="A14" s="14" t="s">
        <v>22</v>
      </c>
      <c r="B14" s="15" t="s">
        <v>23</v>
      </c>
      <c r="C14" s="16">
        <v>0</v>
      </c>
      <c r="D14" s="16">
        <v>0</v>
      </c>
      <c r="E14" s="16">
        <v>0</v>
      </c>
      <c r="F14" s="16">
        <f t="shared" ref="F14:F15" si="2">SUM(C14:E14)</f>
        <v>0</v>
      </c>
      <c r="H14" s="9" t="e">
        <f>+C14+D14+#REF!</f>
        <v>#REF!</v>
      </c>
    </row>
    <row r="15" spans="1:10" x14ac:dyDescent="0.2">
      <c r="A15" s="14" t="s">
        <v>24</v>
      </c>
      <c r="B15" s="15" t="s">
        <v>25</v>
      </c>
      <c r="C15" s="16">
        <v>0</v>
      </c>
      <c r="D15" s="16">
        <v>0</v>
      </c>
      <c r="E15" s="16">
        <v>0</v>
      </c>
      <c r="F15" s="16">
        <f t="shared" si="2"/>
        <v>0</v>
      </c>
      <c r="H15" s="9" t="e">
        <f>+C15+D15+#REF!</f>
        <v>#REF!</v>
      </c>
    </row>
    <row r="16" spans="1:10" ht="16.5" x14ac:dyDescent="0.3">
      <c r="A16" s="18" t="s">
        <v>26</v>
      </c>
      <c r="B16" s="19" t="s">
        <v>27</v>
      </c>
      <c r="C16" s="20">
        <f>SUM(C17:C17)</f>
        <v>0</v>
      </c>
      <c r="D16" s="20">
        <f t="shared" ref="D16:E16" si="3">SUM(D17:D17)</f>
        <v>0</v>
      </c>
      <c r="E16" s="20">
        <f t="shared" si="3"/>
        <v>0</v>
      </c>
      <c r="F16" s="20">
        <f>SUM(F17:F17)</f>
        <v>0</v>
      </c>
      <c r="H16" s="9" t="e">
        <f>+C16+D16+#REF!</f>
        <v>#REF!</v>
      </c>
    </row>
    <row r="17" spans="1:8" x14ac:dyDescent="0.2">
      <c r="A17" s="14" t="s">
        <v>28</v>
      </c>
      <c r="B17" s="15" t="s">
        <v>29</v>
      </c>
      <c r="C17" s="16">
        <v>0</v>
      </c>
      <c r="D17" s="16">
        <v>0</v>
      </c>
      <c r="E17" s="16"/>
      <c r="F17" s="16">
        <f>SUM(C17:E17)</f>
        <v>0</v>
      </c>
      <c r="H17" s="9" t="e">
        <f>+C17+D17+#REF!</f>
        <v>#REF!</v>
      </c>
    </row>
    <row r="18" spans="1:8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477124.6</v>
      </c>
      <c r="E18" s="20">
        <f t="shared" ref="E18" si="4">SUM(E19:E20)</f>
        <v>0</v>
      </c>
      <c r="F18" s="20">
        <f>SUM(F19:F20)</f>
        <v>477124.6</v>
      </c>
      <c r="H18" s="9" t="e">
        <f>+C18+D18+#REF!</f>
        <v>#REF!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287000</v>
      </c>
      <c r="E19" s="16">
        <v>0</v>
      </c>
      <c r="F19" s="16">
        <f>SUM(C19:E19)</f>
        <v>287000</v>
      </c>
      <c r="H19" s="9" t="e">
        <f>+C19+D19+#REF!</f>
        <v>#REF!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190124.6</v>
      </c>
      <c r="E20" s="16">
        <v>0</v>
      </c>
      <c r="F20" s="16">
        <f>SUM(C20:E20)</f>
        <v>190124.6</v>
      </c>
      <c r="G20" s="9">
        <f>SUM(C20:F20)</f>
        <v>380249.2</v>
      </c>
      <c r="H20" s="9" t="e">
        <f>+C20+D20+#REF!</f>
        <v>#REF!</v>
      </c>
    </row>
    <row r="21" spans="1:8" ht="16.5" x14ac:dyDescent="0.3">
      <c r="A21" s="18" t="s">
        <v>36</v>
      </c>
      <c r="B21" s="19" t="s">
        <v>37</v>
      </c>
      <c r="C21" s="20">
        <f>SUM(C22:C27)</f>
        <v>34500</v>
      </c>
      <c r="D21" s="20">
        <f t="shared" ref="D21:E21" si="5">SUM(D22:D27)</f>
        <v>2394423.2599999998</v>
      </c>
      <c r="E21" s="20">
        <f t="shared" si="5"/>
        <v>3460.99</v>
      </c>
      <c r="F21" s="20">
        <f>SUM(F22:F25)</f>
        <v>2432384.25</v>
      </c>
      <c r="H21" s="9" t="e">
        <f>+C21+D21+#REF!</f>
        <v>#REF!</v>
      </c>
    </row>
    <row r="22" spans="1:8" x14ac:dyDescent="0.2">
      <c r="A22" s="14" t="s">
        <v>38</v>
      </c>
      <c r="B22" s="15" t="s">
        <v>39</v>
      </c>
      <c r="C22" s="22">
        <v>0</v>
      </c>
      <c r="D22" s="16">
        <v>15853.26</v>
      </c>
      <c r="E22" s="16">
        <v>3460.99</v>
      </c>
      <c r="F22" s="16">
        <f>SUM(C22:E22)</f>
        <v>19314.25</v>
      </c>
      <c r="H22" s="9" t="e">
        <f>+C24+D24+#REF!</f>
        <v>#REF!</v>
      </c>
    </row>
    <row r="23" spans="1:8" x14ac:dyDescent="0.2">
      <c r="A23" s="14" t="s">
        <v>40</v>
      </c>
      <c r="B23" s="15" t="s">
        <v>41</v>
      </c>
      <c r="C23" s="16">
        <v>0</v>
      </c>
      <c r="D23" s="16">
        <v>0</v>
      </c>
      <c r="E23" s="16">
        <v>0</v>
      </c>
      <c r="F23" s="16">
        <f t="shared" ref="F23:F27" si="6">SUM(C23:E23)</f>
        <v>0</v>
      </c>
      <c r="H23" s="9" t="e">
        <f>+C23+D23+#REF!</f>
        <v>#REF!</v>
      </c>
    </row>
    <row r="24" spans="1:8" x14ac:dyDescent="0.2">
      <c r="A24" s="14" t="s">
        <v>42</v>
      </c>
      <c r="B24" s="15" t="s">
        <v>43</v>
      </c>
      <c r="C24" s="16">
        <v>34500</v>
      </c>
      <c r="D24" s="16">
        <v>2373570</v>
      </c>
      <c r="E24" s="16">
        <v>0</v>
      </c>
      <c r="F24" s="16">
        <f>SUM(C24:E24)</f>
        <v>2408070</v>
      </c>
      <c r="H24" s="9" t="e">
        <f>+#REF!+#REF!+#REF!</f>
        <v>#REF!</v>
      </c>
    </row>
    <row r="25" spans="1:8" x14ac:dyDescent="0.2">
      <c r="A25" s="14" t="s">
        <v>44</v>
      </c>
      <c r="B25" s="15" t="s">
        <v>45</v>
      </c>
      <c r="C25" s="16">
        <v>0</v>
      </c>
      <c r="D25" s="16">
        <v>5000</v>
      </c>
      <c r="E25" s="16">
        <v>0</v>
      </c>
      <c r="F25" s="16">
        <f>SUM(C25:E25)</f>
        <v>5000</v>
      </c>
      <c r="H25" s="9"/>
    </row>
    <row r="26" spans="1:8" x14ac:dyDescent="0.2">
      <c r="A26" s="14" t="s">
        <v>46</v>
      </c>
      <c r="B26" s="15" t="s">
        <v>47</v>
      </c>
      <c r="C26" s="16">
        <v>0</v>
      </c>
      <c r="D26" s="16">
        <v>0</v>
      </c>
      <c r="E26" s="16">
        <v>0</v>
      </c>
      <c r="F26" s="16">
        <f t="shared" si="6"/>
        <v>0</v>
      </c>
      <c r="H26" s="9" t="e">
        <f>+C26+D26+#REF!</f>
        <v>#REF!</v>
      </c>
    </row>
    <row r="27" spans="1:8" x14ac:dyDescent="0.2">
      <c r="A27" s="14" t="s">
        <v>48</v>
      </c>
      <c r="B27" s="15" t="s">
        <v>49</v>
      </c>
      <c r="C27" s="16">
        <v>0</v>
      </c>
      <c r="D27" s="16">
        <v>0</v>
      </c>
      <c r="E27" s="16">
        <v>0</v>
      </c>
      <c r="F27" s="16">
        <f t="shared" si="6"/>
        <v>0</v>
      </c>
      <c r="H27" s="9" t="e">
        <f>+C27+D27+#REF!</f>
        <v>#REF!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/>
      <c r="F28" s="20">
        <f>SUM(F29)</f>
        <v>0</v>
      </c>
      <c r="H28" s="9"/>
    </row>
    <row r="29" spans="1:8" x14ac:dyDescent="0.2">
      <c r="A29" s="14" t="s">
        <v>52</v>
      </c>
      <c r="B29" s="15" t="s">
        <v>53</v>
      </c>
      <c r="C29" s="16">
        <v>0</v>
      </c>
      <c r="D29" s="16">
        <v>0</v>
      </c>
      <c r="E29" s="16">
        <v>0</v>
      </c>
      <c r="F29" s="16">
        <f>SUM(C29:E29)</f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SUM(C31:C33)</f>
        <v>3342169.6499999994</v>
      </c>
      <c r="D30" s="20">
        <f t="shared" ref="D30:E30" si="7">SUM(D31:D33)</f>
        <v>2604960.66</v>
      </c>
      <c r="E30" s="20">
        <f t="shared" si="7"/>
        <v>627337.19000000006</v>
      </c>
      <c r="F30" s="20">
        <f>SUM(F31:F33)</f>
        <v>6574467.5</v>
      </c>
      <c r="H30" s="9" t="e">
        <f>+C30+D30+#REF!</f>
        <v>#REF!</v>
      </c>
    </row>
    <row r="31" spans="1:8" x14ac:dyDescent="0.2">
      <c r="A31" s="24" t="s">
        <v>56</v>
      </c>
      <c r="B31" s="15" t="s">
        <v>57</v>
      </c>
      <c r="C31" s="16">
        <v>1549377.96</v>
      </c>
      <c r="D31" s="16">
        <v>1201265.3</v>
      </c>
      <c r="E31" s="16">
        <v>293223.71000000002</v>
      </c>
      <c r="F31" s="16">
        <f>SUM(C31:E31)</f>
        <v>3043866.9699999997</v>
      </c>
      <c r="H31" s="9" t="e">
        <f>+C31+D31+#REF!</f>
        <v>#REF!</v>
      </c>
    </row>
    <row r="32" spans="1:8" x14ac:dyDescent="0.2">
      <c r="A32" s="24" t="s">
        <v>58</v>
      </c>
      <c r="B32" s="15" t="s">
        <v>59</v>
      </c>
      <c r="C32" s="16">
        <v>1559473.68</v>
      </c>
      <c r="D32" s="16">
        <v>1238259.53</v>
      </c>
      <c r="E32" s="16">
        <v>293385.90000000002</v>
      </c>
      <c r="F32" s="16">
        <f>SUM(C32:E32)</f>
        <v>3091119.11</v>
      </c>
      <c r="H32" s="9" t="e">
        <f>+C32+D32+#REF!</f>
        <v>#REF!</v>
      </c>
    </row>
    <row r="33" spans="1:8" ht="13.5" thickBot="1" x14ac:dyDescent="0.25">
      <c r="A33" s="24" t="s">
        <v>60</v>
      </c>
      <c r="B33" s="15" t="s">
        <v>61</v>
      </c>
      <c r="C33" s="16">
        <v>233318.01</v>
      </c>
      <c r="D33" s="16">
        <v>165435.82999999999</v>
      </c>
      <c r="E33" s="16">
        <v>40727.58</v>
      </c>
      <c r="F33" s="16">
        <f>SUM(C33:E33)</f>
        <v>439481.42</v>
      </c>
      <c r="H33" s="9" t="e">
        <f>+C33+D33+#REF!</f>
        <v>#REF!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+C35+C42+C45+C48+C53+C60+C65+C81+C98</f>
        <v>16168226.66</v>
      </c>
      <c r="D34" s="8">
        <f>+D35+D42+D45+D48+D53+D60+D65+D81+D98</f>
        <v>59967179.049999997</v>
      </c>
      <c r="E34" s="8">
        <f>+E35+E42+E45+E48+E53+E60+E65+E81+E98</f>
        <v>4207795.17</v>
      </c>
      <c r="F34" s="8">
        <f>+F35+F42+F45+F48+F53+F60+F65+F81+F98</f>
        <v>80343200.87999998</v>
      </c>
      <c r="H34" s="9" t="e">
        <f>+C34+D34+#REF!</f>
        <v>#REF!</v>
      </c>
    </row>
    <row r="35" spans="1:8" ht="16.5" x14ac:dyDescent="0.3">
      <c r="A35" s="10" t="s">
        <v>63</v>
      </c>
      <c r="B35" s="11" t="s">
        <v>64</v>
      </c>
      <c r="C35" s="13">
        <f>SUM(C36:C41)</f>
        <v>9621080.7799999993</v>
      </c>
      <c r="D35" s="13">
        <f t="shared" ref="D35:E35" si="8">SUM(D36:D41)</f>
        <v>2693116.6399999997</v>
      </c>
      <c r="E35" s="13">
        <f t="shared" si="8"/>
        <v>1866523.8900000001</v>
      </c>
      <c r="F35" s="20">
        <f>SUM(F36:F41)</f>
        <v>14180721.310000001</v>
      </c>
      <c r="H35" s="9" t="e">
        <f>+C35+D35+#REF!</f>
        <v>#REF!</v>
      </c>
    </row>
    <row r="36" spans="1:8" x14ac:dyDescent="0.2">
      <c r="A36" s="24" t="s">
        <v>65</v>
      </c>
      <c r="B36" s="15" t="s">
        <v>66</v>
      </c>
      <c r="C36" s="16">
        <v>8282628</v>
      </c>
      <c r="D36" s="16">
        <v>1065102.96</v>
      </c>
      <c r="E36" s="16">
        <v>0</v>
      </c>
      <c r="F36" s="16">
        <f>SUM(C36:E36)</f>
        <v>9347730.9600000009</v>
      </c>
      <c r="H36" s="9" t="e">
        <f>+C36+D36+#REF!</f>
        <v>#REF!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2980</v>
      </c>
      <c r="E37" s="16">
        <v>0</v>
      </c>
      <c r="F37" s="16">
        <f>SUM(C37:E37)</f>
        <v>2980</v>
      </c>
      <c r="H37" s="9" t="e">
        <f>+C37+D37+#REF!</f>
        <v>#REF!</v>
      </c>
    </row>
    <row r="38" spans="1:8" x14ac:dyDescent="0.2">
      <c r="A38" s="24" t="s">
        <v>69</v>
      </c>
      <c r="B38" s="15" t="s">
        <v>70</v>
      </c>
      <c r="C38" s="16">
        <v>1338452.78</v>
      </c>
      <c r="D38" s="16">
        <v>123537.13</v>
      </c>
      <c r="E38" s="16">
        <v>1004447.76</v>
      </c>
      <c r="F38" s="16">
        <f>SUM(C38:E38)</f>
        <v>2466437.67</v>
      </c>
      <c r="H38" s="9" t="e">
        <f>+C38+D38+#REF!</f>
        <v>#REF!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1488735.55</v>
      </c>
      <c r="E39" s="16">
        <v>860538.13</v>
      </c>
      <c r="F39" s="16">
        <f>SUM(C39:E39)</f>
        <v>2349273.6800000002</v>
      </c>
      <c r="H39" s="9" t="e">
        <f>+C39+D39+#REF!</f>
        <v>#REF!</v>
      </c>
    </row>
    <row r="40" spans="1:8" x14ac:dyDescent="0.2">
      <c r="A40" s="24" t="s">
        <v>73</v>
      </c>
      <c r="B40" s="15" t="s">
        <v>74</v>
      </c>
      <c r="C40" s="16">
        <v>0</v>
      </c>
      <c r="D40" s="16">
        <v>5561</v>
      </c>
      <c r="E40" s="16">
        <v>638</v>
      </c>
      <c r="F40" s="16">
        <f>SUM(C40:E40)</f>
        <v>6199</v>
      </c>
      <c r="H40" s="9" t="e">
        <f>+C40+D40+#REF!</f>
        <v>#REF!</v>
      </c>
    </row>
    <row r="41" spans="1:8" x14ac:dyDescent="0.2">
      <c r="A41" s="24" t="s">
        <v>75</v>
      </c>
      <c r="B41" s="15" t="s">
        <v>76</v>
      </c>
      <c r="C41" s="16">
        <v>0</v>
      </c>
      <c r="D41" s="16">
        <v>7200</v>
      </c>
      <c r="E41" s="16">
        <v>900</v>
      </c>
      <c r="F41" s="16">
        <f t="shared" ref="F41" si="9">SUM(C41:E41)</f>
        <v>8100</v>
      </c>
      <c r="H41" s="9" t="e">
        <f>+C41+D41+#REF!</f>
        <v>#REF!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 t="shared" ref="D42:E42" si="10">SUM(D43:D44)</f>
        <v>16620.68</v>
      </c>
      <c r="E42" s="20">
        <f t="shared" si="10"/>
        <v>70310</v>
      </c>
      <c r="F42" s="20">
        <f>SUM(F43:F44)</f>
        <v>86930.68</v>
      </c>
      <c r="H42" s="9" t="e">
        <f>+C42+D42+#REF!</f>
        <v>#REF!</v>
      </c>
    </row>
    <row r="43" spans="1:8" x14ac:dyDescent="0.2">
      <c r="A43" s="26" t="s">
        <v>79</v>
      </c>
      <c r="B43" s="15" t="s">
        <v>80</v>
      </c>
      <c r="C43" s="16">
        <v>0</v>
      </c>
      <c r="D43" s="16">
        <v>9041.32</v>
      </c>
      <c r="E43" s="16">
        <v>0</v>
      </c>
      <c r="F43" s="16">
        <f>SUM(D43:E43)</f>
        <v>9041.32</v>
      </c>
      <c r="H43" s="9" t="e">
        <f>+C43+D43+#REF!</f>
        <v>#REF!</v>
      </c>
    </row>
    <row r="44" spans="1:8" x14ac:dyDescent="0.2">
      <c r="A44" s="26" t="s">
        <v>81</v>
      </c>
      <c r="B44" s="15" t="s">
        <v>82</v>
      </c>
      <c r="C44" s="16">
        <v>0</v>
      </c>
      <c r="D44" s="16">
        <v>7579.36</v>
      </c>
      <c r="E44" s="16">
        <v>70310</v>
      </c>
      <c r="F44" s="16">
        <f>SUM(D44:E44)</f>
        <v>77889.36</v>
      </c>
      <c r="H44" s="9" t="e">
        <f>+C44+D44+#REF!</f>
        <v>#REF!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 t="shared" ref="D45:E45" si="11">SUM(D46:D47)</f>
        <v>2458367.7799999998</v>
      </c>
      <c r="E45" s="20">
        <f t="shared" si="11"/>
        <v>449150</v>
      </c>
      <c r="F45" s="20">
        <f>SUM(F46:F47)</f>
        <v>2907517.78</v>
      </c>
      <c r="H45" s="9" t="e">
        <f>+C45+D45+#REF!</f>
        <v>#REF!</v>
      </c>
    </row>
    <row r="46" spans="1:8" x14ac:dyDescent="0.2">
      <c r="A46" s="24" t="s">
        <v>85</v>
      </c>
      <c r="B46" s="15" t="s">
        <v>86</v>
      </c>
      <c r="C46" s="16">
        <v>0</v>
      </c>
      <c r="D46" s="16">
        <v>2419037.2799999998</v>
      </c>
      <c r="E46" s="16">
        <v>449150</v>
      </c>
      <c r="F46" s="16">
        <f>SUM(C46:E46)</f>
        <v>2868187.28</v>
      </c>
      <c r="H46" s="9" t="e">
        <f>+C46+D46+#REF!</f>
        <v>#REF!</v>
      </c>
    </row>
    <row r="47" spans="1:8" x14ac:dyDescent="0.2">
      <c r="A47" s="24" t="s">
        <v>87</v>
      </c>
      <c r="B47" s="15" t="s">
        <v>88</v>
      </c>
      <c r="C47" s="16">
        <v>0</v>
      </c>
      <c r="D47" s="16">
        <v>39330.5</v>
      </c>
      <c r="E47" s="16">
        <v>0</v>
      </c>
      <c r="F47" s="16">
        <f>SUM(C47:E47)</f>
        <v>39330.5</v>
      </c>
      <c r="H47" s="9" t="e">
        <f>+C47+D47+#REF!</f>
        <v>#REF!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 t="shared" ref="D48:E48" si="12">SUM(D49:D52)</f>
        <v>49764256.329999998</v>
      </c>
      <c r="E48" s="20">
        <f t="shared" si="12"/>
        <v>46526</v>
      </c>
      <c r="F48" s="20">
        <f>SUM(F49:F52)</f>
        <v>49810782.329999998</v>
      </c>
      <c r="H48" s="9" t="e">
        <f>+C48+D48+#REF!</f>
        <v>#REF!</v>
      </c>
    </row>
    <row r="49" spans="1:8" x14ac:dyDescent="0.2">
      <c r="A49" s="26" t="s">
        <v>91</v>
      </c>
      <c r="B49" s="15" t="s">
        <v>92</v>
      </c>
      <c r="C49" s="21">
        <v>0</v>
      </c>
      <c r="D49" s="21">
        <v>49720312.329999998</v>
      </c>
      <c r="E49" s="21">
        <v>41587</v>
      </c>
      <c r="F49" s="16">
        <f>SUM(C49:E49)</f>
        <v>49761899.329999998</v>
      </c>
      <c r="H49" s="9" t="e">
        <f>+C49+D49+#REF!</f>
        <v>#REF!</v>
      </c>
    </row>
    <row r="50" spans="1:8" x14ac:dyDescent="0.2">
      <c r="A50" s="26" t="s">
        <v>93</v>
      </c>
      <c r="B50" s="15" t="s">
        <v>94</v>
      </c>
      <c r="C50" s="16">
        <v>0</v>
      </c>
      <c r="D50" s="16">
        <v>600</v>
      </c>
      <c r="E50" s="16">
        <v>0</v>
      </c>
      <c r="F50" s="16">
        <f t="shared" ref="F50:F51" si="13">SUM(C50:E50)</f>
        <v>600</v>
      </c>
      <c r="H50" s="9" t="e">
        <f>+C50+D50+#REF!</f>
        <v>#REF!</v>
      </c>
    </row>
    <row r="51" spans="1:8" x14ac:dyDescent="0.2">
      <c r="A51" s="26" t="s">
        <v>95</v>
      </c>
      <c r="B51" s="15" t="s">
        <v>96</v>
      </c>
      <c r="C51" s="16">
        <v>0</v>
      </c>
      <c r="D51" s="16">
        <v>0</v>
      </c>
      <c r="E51" s="16">
        <v>0</v>
      </c>
      <c r="F51" s="16">
        <f t="shared" si="13"/>
        <v>0</v>
      </c>
      <c r="H51" s="9" t="e">
        <f>+C51+D51+#REF!</f>
        <v>#REF!</v>
      </c>
    </row>
    <row r="52" spans="1:8" x14ac:dyDescent="0.2">
      <c r="A52" s="26" t="s">
        <v>97</v>
      </c>
      <c r="B52" s="15" t="s">
        <v>98</v>
      </c>
      <c r="C52" s="16">
        <v>0</v>
      </c>
      <c r="D52" s="16">
        <v>43344</v>
      </c>
      <c r="E52" s="16">
        <v>4939</v>
      </c>
      <c r="F52" s="16">
        <f>SUM(C52:E52)</f>
        <v>48283</v>
      </c>
      <c r="H52" s="9" t="e">
        <f>+C52+D52+#REF!</f>
        <v>#REF!</v>
      </c>
    </row>
    <row r="53" spans="1:8" ht="16.5" x14ac:dyDescent="0.3">
      <c r="A53" s="18" t="s">
        <v>99</v>
      </c>
      <c r="B53" s="19" t="s">
        <v>100</v>
      </c>
      <c r="C53" s="20">
        <f>SUM(C54:C59)</f>
        <v>1213812.55</v>
      </c>
      <c r="D53" s="20">
        <f t="shared" ref="D53:E53" si="14">SUM(D54:D59)</f>
        <v>265439.57</v>
      </c>
      <c r="E53" s="20">
        <f t="shared" si="14"/>
        <v>271368.88</v>
      </c>
      <c r="F53" s="20">
        <f>SUM(F54:F59)</f>
        <v>1750620.9999999998</v>
      </c>
      <c r="H53" s="9" t="e">
        <f>+C53+D53+#REF!</f>
        <v>#REF!</v>
      </c>
    </row>
    <row r="54" spans="1:8" x14ac:dyDescent="0.2">
      <c r="A54" s="26" t="s">
        <v>101</v>
      </c>
      <c r="B54" s="15" t="s">
        <v>102</v>
      </c>
      <c r="C54" s="16">
        <v>697164.3</v>
      </c>
      <c r="D54" s="16">
        <v>202982.1</v>
      </c>
      <c r="E54" s="16">
        <v>0</v>
      </c>
      <c r="F54" s="16">
        <f t="shared" ref="F54:F57" si="15">SUM(C54:E54)</f>
        <v>900146.4</v>
      </c>
      <c r="H54" s="9" t="e">
        <f>+C54+D54+#REF!</f>
        <v>#REF!</v>
      </c>
    </row>
    <row r="55" spans="1:8" x14ac:dyDescent="0.2">
      <c r="A55" s="26" t="s">
        <v>103</v>
      </c>
      <c r="B55" s="15" t="s">
        <v>104</v>
      </c>
      <c r="C55" s="16">
        <v>0</v>
      </c>
      <c r="D55" s="16">
        <v>0</v>
      </c>
      <c r="E55" s="16">
        <v>0</v>
      </c>
      <c r="F55" s="16">
        <f t="shared" si="15"/>
        <v>0</v>
      </c>
      <c r="H55" s="9" t="e">
        <f>+C55+D55+#REF!</f>
        <v>#REF!</v>
      </c>
    </row>
    <row r="56" spans="1:8" x14ac:dyDescent="0.2">
      <c r="A56" s="26" t="s">
        <v>105</v>
      </c>
      <c r="B56" s="15" t="s">
        <v>106</v>
      </c>
      <c r="C56" s="16"/>
      <c r="D56" s="16">
        <v>0</v>
      </c>
      <c r="E56" s="16">
        <v>0</v>
      </c>
      <c r="F56" s="16">
        <f t="shared" si="15"/>
        <v>0</v>
      </c>
      <c r="H56" s="9" t="e">
        <f>+C56+D56+#REF!</f>
        <v>#REF!</v>
      </c>
    </row>
    <row r="57" spans="1:8" x14ac:dyDescent="0.2">
      <c r="A57" s="26" t="s">
        <v>107</v>
      </c>
      <c r="B57" s="15" t="s">
        <v>391</v>
      </c>
      <c r="C57" s="16">
        <v>0</v>
      </c>
      <c r="D57" s="16">
        <v>0</v>
      </c>
      <c r="E57" s="16">
        <v>0</v>
      </c>
      <c r="F57" s="16">
        <f t="shared" si="15"/>
        <v>0</v>
      </c>
      <c r="H57" s="9" t="e">
        <f>+C57+D57+#REF!</f>
        <v>#REF!</v>
      </c>
    </row>
    <row r="58" spans="1:8" x14ac:dyDescent="0.2">
      <c r="A58" s="26" t="s">
        <v>109</v>
      </c>
      <c r="B58" s="15" t="s">
        <v>110</v>
      </c>
      <c r="C58" s="16">
        <v>516648.25</v>
      </c>
      <c r="D58" s="16">
        <v>62457.47</v>
      </c>
      <c r="E58" s="16">
        <v>199666.72</v>
      </c>
      <c r="F58" s="16">
        <f>SUM(C58:E58)</f>
        <v>778772.44</v>
      </c>
      <c r="H58" s="9" t="e">
        <f>+C58+D58+#REF!</f>
        <v>#REF!</v>
      </c>
    </row>
    <row r="59" spans="1:8" x14ac:dyDescent="0.2">
      <c r="A59" s="24"/>
      <c r="B59" s="15"/>
      <c r="C59" s="16">
        <v>0</v>
      </c>
      <c r="D59" s="16">
        <v>0</v>
      </c>
      <c r="E59" s="16">
        <v>71702.16</v>
      </c>
      <c r="F59" s="16">
        <f>SUM(C59:E59)</f>
        <v>71702.16</v>
      </c>
      <c r="H59" s="9" t="e">
        <f>+C59+D59+#REF!</f>
        <v>#REF!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 t="shared" ref="D60:E60" si="16">SUM(D61:D64)</f>
        <v>493834.96</v>
      </c>
      <c r="E60" s="20">
        <f t="shared" si="16"/>
        <v>0</v>
      </c>
      <c r="F60" s="20">
        <f>SUM(F61:F63)</f>
        <v>493834.96</v>
      </c>
      <c r="H60" s="9" t="e">
        <f>+C60+D60+#REF!</f>
        <v>#REF!</v>
      </c>
    </row>
    <row r="61" spans="1:8" x14ac:dyDescent="0.2">
      <c r="A61" s="26" t="s">
        <v>113</v>
      </c>
      <c r="B61" s="15" t="s">
        <v>114</v>
      </c>
      <c r="C61" s="16">
        <v>0</v>
      </c>
      <c r="D61" s="16">
        <v>493834.96</v>
      </c>
      <c r="E61" s="16">
        <v>0</v>
      </c>
      <c r="F61" s="16">
        <f>SUM(C61:E61)</f>
        <v>493834.96</v>
      </c>
      <c r="H61" s="9" t="e">
        <f>+C61+D61+#REF!</f>
        <v>#REF!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0</v>
      </c>
      <c r="E62" s="16">
        <v>0</v>
      </c>
      <c r="F62" s="16">
        <f t="shared" ref="F62:F64" si="17">SUM(C62:E62)</f>
        <v>0</v>
      </c>
      <c r="H62" s="9" t="e">
        <f>+C62+D62+#REF!</f>
        <v>#REF!</v>
      </c>
    </row>
    <row r="63" spans="1:8" x14ac:dyDescent="0.2">
      <c r="A63" s="26" t="s">
        <v>117</v>
      </c>
      <c r="B63" s="15" t="s">
        <v>118</v>
      </c>
      <c r="C63" s="16">
        <v>0</v>
      </c>
      <c r="D63" s="16">
        <v>0</v>
      </c>
      <c r="E63" s="16">
        <v>0</v>
      </c>
      <c r="F63" s="16">
        <f t="shared" si="17"/>
        <v>0</v>
      </c>
      <c r="H63" s="9" t="e">
        <f>+C63+D63+#REF!</f>
        <v>#REF!</v>
      </c>
    </row>
    <row r="64" spans="1:8" x14ac:dyDescent="0.2">
      <c r="A64" s="24"/>
      <c r="B64" s="15"/>
      <c r="C64" s="16">
        <v>0</v>
      </c>
      <c r="D64" s="16">
        <v>0</v>
      </c>
      <c r="E64" s="16">
        <v>0</v>
      </c>
      <c r="F64" s="16">
        <f t="shared" si="17"/>
        <v>0</v>
      </c>
      <c r="H64" s="9" t="e">
        <f>+C64+D64+#REF!</f>
        <v>#REF!</v>
      </c>
    </row>
    <row r="65" spans="1:8" ht="16.5" x14ac:dyDescent="0.3">
      <c r="A65" s="18" t="s">
        <v>119</v>
      </c>
      <c r="B65" s="19" t="s">
        <v>120</v>
      </c>
      <c r="C65" s="20">
        <f>SUM(C66:C80)</f>
        <v>0</v>
      </c>
      <c r="D65" s="20">
        <f>SUM(D66:D80)</f>
        <v>231667.72</v>
      </c>
      <c r="E65" s="20">
        <f t="shared" ref="E65" si="18">SUM(E66:E80)</f>
        <v>1266561.55</v>
      </c>
      <c r="F65" s="20">
        <f>SUM(F66:F79)</f>
        <v>1498229.27</v>
      </c>
      <c r="H65" s="9" t="e">
        <f>+C65+D65+#REF!</f>
        <v>#REF!</v>
      </c>
    </row>
    <row r="66" spans="1:8" x14ac:dyDescent="0.2">
      <c r="A66" s="26" t="s">
        <v>121</v>
      </c>
      <c r="B66" s="15" t="s">
        <v>122</v>
      </c>
      <c r="C66" s="16">
        <v>0</v>
      </c>
      <c r="D66" s="16">
        <v>0</v>
      </c>
      <c r="E66" s="16">
        <v>0</v>
      </c>
      <c r="F66" s="16">
        <f>SUM(C66:E66)</f>
        <v>0</v>
      </c>
      <c r="H66" s="9" t="e">
        <f>+C66+D66+#REF!</f>
        <v>#REF!</v>
      </c>
    </row>
    <row r="67" spans="1:8" x14ac:dyDescent="0.2">
      <c r="A67" s="26" t="s">
        <v>123</v>
      </c>
      <c r="B67" s="15" t="s">
        <v>124</v>
      </c>
      <c r="C67" s="16">
        <v>0</v>
      </c>
      <c r="D67" s="16">
        <v>15798.02</v>
      </c>
      <c r="E67" s="16">
        <v>172588.79999999999</v>
      </c>
      <c r="F67" s="16">
        <f>SUM(C67:E67)</f>
        <v>188386.81999999998</v>
      </c>
      <c r="H67" s="9"/>
    </row>
    <row r="68" spans="1:8" x14ac:dyDescent="0.2">
      <c r="A68" s="26" t="s">
        <v>125</v>
      </c>
      <c r="B68" s="15" t="s">
        <v>126</v>
      </c>
      <c r="C68" s="16">
        <v>0</v>
      </c>
      <c r="D68" s="16">
        <v>0</v>
      </c>
      <c r="E68" s="16"/>
      <c r="F68" s="16">
        <f t="shared" ref="F68:F80" si="19">SUM(C68:E68)</f>
        <v>0</v>
      </c>
      <c r="H68" s="9"/>
    </row>
    <row r="69" spans="1:8" x14ac:dyDescent="0.2">
      <c r="A69" s="26" t="s">
        <v>127</v>
      </c>
      <c r="B69" s="15" t="s">
        <v>128</v>
      </c>
      <c r="C69" s="16">
        <v>0</v>
      </c>
      <c r="D69" s="16">
        <v>0</v>
      </c>
      <c r="E69" s="16">
        <v>0</v>
      </c>
      <c r="F69" s="16">
        <f t="shared" si="19"/>
        <v>0</v>
      </c>
      <c r="H69" s="9"/>
    </row>
    <row r="70" spans="1:8" x14ac:dyDescent="0.2">
      <c r="A70" s="26" t="s">
        <v>129</v>
      </c>
      <c r="B70" s="15" t="s">
        <v>130</v>
      </c>
      <c r="C70" s="16">
        <v>0</v>
      </c>
      <c r="D70" s="16">
        <v>0</v>
      </c>
      <c r="E70" s="16">
        <v>0</v>
      </c>
      <c r="F70" s="16">
        <f t="shared" si="19"/>
        <v>0</v>
      </c>
      <c r="H70" s="9"/>
    </row>
    <row r="71" spans="1:8" x14ac:dyDescent="0.2">
      <c r="A71" s="26" t="s">
        <v>131</v>
      </c>
      <c r="B71" s="15" t="s">
        <v>132</v>
      </c>
      <c r="C71" s="16">
        <v>0</v>
      </c>
      <c r="D71" s="16">
        <v>0</v>
      </c>
      <c r="E71" s="16">
        <v>13511</v>
      </c>
      <c r="F71" s="16">
        <f>SUM(C71:E71)</f>
        <v>13511</v>
      </c>
      <c r="H71" s="9"/>
    </row>
    <row r="72" spans="1:8" x14ac:dyDescent="0.2">
      <c r="A72" s="26" t="s">
        <v>397</v>
      </c>
      <c r="B72" s="15" t="s">
        <v>398</v>
      </c>
      <c r="C72" s="16">
        <v>0</v>
      </c>
      <c r="D72" s="16">
        <v>0</v>
      </c>
      <c r="E72" s="16">
        <v>0</v>
      </c>
      <c r="F72" s="16">
        <f t="shared" si="19"/>
        <v>0</v>
      </c>
      <c r="H72" s="9"/>
    </row>
    <row r="73" spans="1:8" x14ac:dyDescent="0.2">
      <c r="A73" s="26" t="s">
        <v>139</v>
      </c>
      <c r="B73" s="15" t="s">
        <v>399</v>
      </c>
      <c r="C73" s="16">
        <v>0</v>
      </c>
      <c r="D73" s="16">
        <v>0</v>
      </c>
      <c r="E73" s="16">
        <v>0</v>
      </c>
      <c r="F73" s="16">
        <f t="shared" si="19"/>
        <v>0</v>
      </c>
      <c r="H73" s="9"/>
    </row>
    <row r="74" spans="1:8" x14ac:dyDescent="0.2">
      <c r="A74" s="26" t="s">
        <v>133</v>
      </c>
      <c r="B74" s="15" t="s">
        <v>134</v>
      </c>
      <c r="C74" s="16">
        <v>0</v>
      </c>
      <c r="D74" s="16">
        <v>0</v>
      </c>
      <c r="E74" s="16">
        <v>0</v>
      </c>
      <c r="F74" s="16">
        <f t="shared" si="19"/>
        <v>0</v>
      </c>
      <c r="H74" s="9" t="e">
        <f>+C74+D74+#REF!</f>
        <v>#REF!</v>
      </c>
    </row>
    <row r="75" spans="1:8" x14ac:dyDescent="0.2">
      <c r="A75" s="26" t="s">
        <v>135</v>
      </c>
      <c r="B75" s="15" t="s">
        <v>136</v>
      </c>
      <c r="C75" s="16">
        <v>0</v>
      </c>
      <c r="D75" s="16">
        <v>0</v>
      </c>
      <c r="E75" s="16">
        <v>0</v>
      </c>
      <c r="F75" s="16">
        <f t="shared" si="19"/>
        <v>0</v>
      </c>
      <c r="H75" s="9"/>
    </row>
    <row r="76" spans="1:8" x14ac:dyDescent="0.2">
      <c r="A76" s="26" t="s">
        <v>137</v>
      </c>
      <c r="B76" s="15" t="s">
        <v>138</v>
      </c>
      <c r="C76" s="16">
        <v>0</v>
      </c>
      <c r="D76" s="16">
        <v>0</v>
      </c>
      <c r="E76" s="16">
        <v>0</v>
      </c>
      <c r="F76" s="16">
        <f t="shared" si="19"/>
        <v>0</v>
      </c>
      <c r="H76" s="9"/>
    </row>
    <row r="77" spans="1:8" x14ac:dyDescent="0.2">
      <c r="A77" s="26" t="s">
        <v>139</v>
      </c>
      <c r="B77" s="15" t="s">
        <v>140</v>
      </c>
      <c r="C77" s="16">
        <v>0</v>
      </c>
      <c r="D77" s="16">
        <v>203712</v>
      </c>
      <c r="E77" s="16">
        <v>0</v>
      </c>
      <c r="F77" s="16">
        <f>SUM(C77:E77)</f>
        <v>203712</v>
      </c>
      <c r="H77" s="9"/>
    </row>
    <row r="78" spans="1:8" x14ac:dyDescent="0.2">
      <c r="A78" s="26" t="s">
        <v>133</v>
      </c>
      <c r="B78" s="15" t="s">
        <v>141</v>
      </c>
      <c r="C78" s="16">
        <v>0</v>
      </c>
      <c r="D78" s="16">
        <v>0</v>
      </c>
      <c r="E78" s="16">
        <v>308604.87</v>
      </c>
      <c r="F78" s="16">
        <f>SUM(C78:E78)</f>
        <v>308604.87</v>
      </c>
      <c r="H78" s="9"/>
    </row>
    <row r="79" spans="1:8" x14ac:dyDescent="0.2">
      <c r="A79" s="26" t="s">
        <v>137</v>
      </c>
      <c r="B79" s="15" t="s">
        <v>401</v>
      </c>
      <c r="C79" s="16">
        <v>0</v>
      </c>
      <c r="D79" s="16">
        <v>12157.7</v>
      </c>
      <c r="E79" s="16">
        <v>771856.88</v>
      </c>
      <c r="F79" s="16">
        <f>SUM(C79:E79)</f>
        <v>784014.58</v>
      </c>
      <c r="H79" s="9"/>
    </row>
    <row r="80" spans="1:8" x14ac:dyDescent="0.2">
      <c r="A80" s="26" t="s">
        <v>142</v>
      </c>
      <c r="B80" s="15" t="s">
        <v>143</v>
      </c>
      <c r="C80" s="16">
        <v>0</v>
      </c>
      <c r="D80" s="16">
        <v>0</v>
      </c>
      <c r="E80" s="16"/>
      <c r="F80" s="16">
        <f t="shared" si="19"/>
        <v>0</v>
      </c>
      <c r="H80" s="9" t="e">
        <f>+C80+D80+#REF!</f>
        <v>#REF!</v>
      </c>
    </row>
    <row r="81" spans="1:8" ht="16.5" x14ac:dyDescent="0.3">
      <c r="A81" s="18" t="s">
        <v>145</v>
      </c>
      <c r="B81" s="19" t="s">
        <v>146</v>
      </c>
      <c r="C81" s="20">
        <f>SUM(C82:C97)</f>
        <v>5333333.33</v>
      </c>
      <c r="D81" s="20">
        <f t="shared" ref="D81:E81" si="20">SUM(D82:D97)</f>
        <v>4041275.37</v>
      </c>
      <c r="E81" s="20">
        <f t="shared" si="20"/>
        <v>207519</v>
      </c>
      <c r="F81" s="20">
        <f>SUM(F82:F97)</f>
        <v>9582127.6999999993</v>
      </c>
      <c r="H81" s="9" t="e">
        <f>+C81+D81+#REF!</f>
        <v>#REF!</v>
      </c>
    </row>
    <row r="82" spans="1:8" x14ac:dyDescent="0.2">
      <c r="A82" s="26" t="s">
        <v>147</v>
      </c>
      <c r="B82" s="15" t="s">
        <v>148</v>
      </c>
      <c r="C82" s="16">
        <v>0</v>
      </c>
      <c r="D82" s="16">
        <v>360</v>
      </c>
      <c r="E82" s="16">
        <v>0</v>
      </c>
      <c r="F82" s="16">
        <f>SUM(C82:E82)</f>
        <v>360</v>
      </c>
      <c r="H82" s="9" t="e">
        <f>+C82+D82+#REF!</f>
        <v>#REF!</v>
      </c>
    </row>
    <row r="83" spans="1:8" x14ac:dyDescent="0.2">
      <c r="A83" s="26" t="s">
        <v>149</v>
      </c>
      <c r="B83" s="15" t="s">
        <v>150</v>
      </c>
      <c r="C83" s="16">
        <v>0</v>
      </c>
      <c r="D83" s="16">
        <v>57500</v>
      </c>
      <c r="E83" s="16">
        <v>0</v>
      </c>
      <c r="F83" s="16">
        <f t="shared" ref="F83:F97" si="21">SUM(C83:E83)</f>
        <v>57500</v>
      </c>
      <c r="H83" s="9" t="e">
        <f>+C83+D83+#REF!</f>
        <v>#REF!</v>
      </c>
    </row>
    <row r="84" spans="1:8" x14ac:dyDescent="0.2">
      <c r="A84" s="26" t="s">
        <v>151</v>
      </c>
      <c r="B84" s="15" t="s">
        <v>152</v>
      </c>
      <c r="C84" s="16">
        <v>0</v>
      </c>
      <c r="D84" s="16">
        <v>0</v>
      </c>
      <c r="E84" s="16">
        <v>0</v>
      </c>
      <c r="F84" s="16">
        <f t="shared" si="21"/>
        <v>0</v>
      </c>
      <c r="H84" s="9"/>
    </row>
    <row r="85" spans="1:8" x14ac:dyDescent="0.2">
      <c r="A85" s="26" t="s">
        <v>153</v>
      </c>
      <c r="B85" s="15" t="s">
        <v>154</v>
      </c>
      <c r="C85" s="16">
        <v>0</v>
      </c>
      <c r="D85" s="16">
        <v>0</v>
      </c>
      <c r="E85" s="16">
        <v>0</v>
      </c>
      <c r="F85" s="16">
        <f t="shared" si="21"/>
        <v>0</v>
      </c>
      <c r="H85" s="9" t="e">
        <f>+C85+D85+#REF!</f>
        <v>#REF!</v>
      </c>
    </row>
    <row r="86" spans="1:8" x14ac:dyDescent="0.2">
      <c r="A86" s="26" t="s">
        <v>155</v>
      </c>
      <c r="B86" s="15" t="s">
        <v>156</v>
      </c>
      <c r="C86" s="16">
        <v>0</v>
      </c>
      <c r="D86" s="16">
        <v>9086</v>
      </c>
      <c r="E86" s="16">
        <v>2519</v>
      </c>
      <c r="F86" s="16">
        <f>SUM(C86:E86)</f>
        <v>11605</v>
      </c>
      <c r="H86" s="9"/>
    </row>
    <row r="87" spans="1:8" x14ac:dyDescent="0.2">
      <c r="A87" s="26" t="s">
        <v>157</v>
      </c>
      <c r="B87" s="15" t="s">
        <v>158</v>
      </c>
      <c r="C87" s="16">
        <v>0</v>
      </c>
      <c r="D87" s="16">
        <v>38483.67</v>
      </c>
      <c r="E87" s="16">
        <v>0</v>
      </c>
      <c r="F87" s="16">
        <f>SUM(C87:E87)</f>
        <v>38483.67</v>
      </c>
      <c r="H87" s="9" t="e">
        <f>+C87+D87+#REF!</f>
        <v>#REF!</v>
      </c>
    </row>
    <row r="88" spans="1:8" x14ac:dyDescent="0.2">
      <c r="A88" s="26" t="s">
        <v>159</v>
      </c>
      <c r="B88" s="15" t="s">
        <v>160</v>
      </c>
      <c r="C88" s="16">
        <v>0</v>
      </c>
      <c r="D88" s="16">
        <v>366199.2</v>
      </c>
      <c r="E88" s="16">
        <v>70000</v>
      </c>
      <c r="F88" s="16">
        <f>SUM(C88:E88)</f>
        <v>436199.2</v>
      </c>
      <c r="H88" s="9" t="e">
        <f>+C88+D88+#REF!</f>
        <v>#REF!</v>
      </c>
    </row>
    <row r="89" spans="1:8" x14ac:dyDescent="0.2">
      <c r="A89" s="26" t="s">
        <v>161</v>
      </c>
      <c r="B89" s="15" t="s">
        <v>162</v>
      </c>
      <c r="C89" s="16">
        <v>0</v>
      </c>
      <c r="D89" s="16">
        <v>0</v>
      </c>
      <c r="E89" s="16">
        <v>0</v>
      </c>
      <c r="F89" s="16">
        <f t="shared" si="21"/>
        <v>0</v>
      </c>
      <c r="H89" s="9" t="e">
        <f>+C89+D89+#REF!</f>
        <v>#REF!</v>
      </c>
    </row>
    <row r="90" spans="1:8" x14ac:dyDescent="0.2">
      <c r="A90" s="26" t="s">
        <v>393</v>
      </c>
      <c r="B90" s="15" t="s">
        <v>394</v>
      </c>
      <c r="C90" s="16"/>
      <c r="D90" s="16">
        <v>0</v>
      </c>
      <c r="E90" s="16">
        <v>0</v>
      </c>
      <c r="F90" s="16">
        <f t="shared" si="21"/>
        <v>0</v>
      </c>
      <c r="H90" s="9"/>
    </row>
    <row r="91" spans="1:8" x14ac:dyDescent="0.2">
      <c r="A91" s="26" t="s">
        <v>161</v>
      </c>
      <c r="B91" s="15" t="s">
        <v>400</v>
      </c>
      <c r="C91" s="16"/>
      <c r="D91" s="16">
        <v>0</v>
      </c>
      <c r="E91" s="16">
        <v>0</v>
      </c>
      <c r="F91" s="16">
        <f t="shared" si="21"/>
        <v>0</v>
      </c>
      <c r="H91" s="9"/>
    </row>
    <row r="92" spans="1:8" x14ac:dyDescent="0.2">
      <c r="A92" s="26" t="s">
        <v>163</v>
      </c>
      <c r="B92" s="15" t="s">
        <v>164</v>
      </c>
      <c r="C92" s="16">
        <v>0</v>
      </c>
      <c r="D92" s="16">
        <v>0</v>
      </c>
      <c r="E92" s="16">
        <v>0</v>
      </c>
      <c r="F92" s="16">
        <f t="shared" si="21"/>
        <v>0</v>
      </c>
      <c r="H92" s="9" t="e">
        <f>+C97+D92+#REF!</f>
        <v>#REF!</v>
      </c>
    </row>
    <row r="93" spans="1:8" x14ac:dyDescent="0.2">
      <c r="A93" s="26" t="s">
        <v>165</v>
      </c>
      <c r="B93" s="15" t="s">
        <v>166</v>
      </c>
      <c r="C93" s="16">
        <v>0</v>
      </c>
      <c r="D93" s="16">
        <v>166126</v>
      </c>
      <c r="E93" s="16">
        <v>0</v>
      </c>
      <c r="F93" s="16">
        <f>SUM(C93:E93)</f>
        <v>166126</v>
      </c>
      <c r="H93" s="9"/>
    </row>
    <row r="94" spans="1:8" x14ac:dyDescent="0.2">
      <c r="A94" s="26" t="s">
        <v>167</v>
      </c>
      <c r="B94" s="15" t="s">
        <v>168</v>
      </c>
      <c r="C94" s="16">
        <v>0</v>
      </c>
      <c r="D94" s="16">
        <v>0</v>
      </c>
      <c r="E94" s="16">
        <v>0</v>
      </c>
      <c r="F94" s="16">
        <f t="shared" si="21"/>
        <v>0</v>
      </c>
      <c r="H94" s="9"/>
    </row>
    <row r="95" spans="1:8" x14ac:dyDescent="0.2">
      <c r="A95" s="26" t="s">
        <v>169</v>
      </c>
      <c r="B95" s="15" t="s">
        <v>170</v>
      </c>
      <c r="C95" s="16">
        <v>0</v>
      </c>
      <c r="D95" s="16">
        <v>1664330.5</v>
      </c>
      <c r="E95" s="16">
        <v>0</v>
      </c>
      <c r="F95" s="16">
        <f t="shared" si="21"/>
        <v>1664330.5</v>
      </c>
      <c r="H95" s="9" t="e">
        <f>+C95+D95+#REF!</f>
        <v>#REF!</v>
      </c>
    </row>
    <row r="96" spans="1:8" x14ac:dyDescent="0.2">
      <c r="A96" s="26" t="s">
        <v>171</v>
      </c>
      <c r="B96" s="15" t="s">
        <v>172</v>
      </c>
      <c r="C96" s="16">
        <v>0</v>
      </c>
      <c r="D96" s="16">
        <v>1739190</v>
      </c>
      <c r="E96" s="16">
        <v>0</v>
      </c>
      <c r="F96" s="16">
        <f t="shared" si="21"/>
        <v>1739190</v>
      </c>
      <c r="H96" s="9"/>
    </row>
    <row r="97" spans="1:8" x14ac:dyDescent="0.2">
      <c r="A97" s="26" t="s">
        <v>173</v>
      </c>
      <c r="B97" s="15" t="s">
        <v>174</v>
      </c>
      <c r="C97" s="16">
        <v>5333333.33</v>
      </c>
      <c r="D97" s="16">
        <v>0</v>
      </c>
      <c r="E97" s="16">
        <v>135000</v>
      </c>
      <c r="F97" s="16">
        <f t="shared" si="21"/>
        <v>5468333.3300000001</v>
      </c>
      <c r="H97" s="9"/>
    </row>
    <row r="98" spans="1:8" ht="16.5" x14ac:dyDescent="0.3">
      <c r="A98" s="18" t="s">
        <v>175</v>
      </c>
      <c r="B98" s="19" t="s">
        <v>176</v>
      </c>
      <c r="C98" s="28">
        <f>SUM(C99:C102)</f>
        <v>0</v>
      </c>
      <c r="D98" s="28">
        <f t="shared" ref="D98:E98" si="22">SUM(D99:D102)</f>
        <v>2600</v>
      </c>
      <c r="E98" s="28">
        <f t="shared" si="22"/>
        <v>29835.85</v>
      </c>
      <c r="F98" s="20">
        <f>SUM(F99:F102)</f>
        <v>32435.85</v>
      </c>
      <c r="G98" s="20">
        <f>SUM(G99:G102)</f>
        <v>0</v>
      </c>
      <c r="H98" s="20" t="e">
        <f>SUM(H99:H102)</f>
        <v>#REF!</v>
      </c>
    </row>
    <row r="99" spans="1:8" x14ac:dyDescent="0.2">
      <c r="A99" s="26" t="s">
        <v>177</v>
      </c>
      <c r="B99" s="15" t="s">
        <v>178</v>
      </c>
      <c r="C99" s="16">
        <v>0</v>
      </c>
      <c r="D99" s="16">
        <v>2600</v>
      </c>
      <c r="E99" s="16">
        <v>0</v>
      </c>
      <c r="F99" s="16">
        <f>SUM(C99:E99)</f>
        <v>2600</v>
      </c>
      <c r="H99" s="9" t="e">
        <f>+C99+D99+#REF!</f>
        <v>#REF!</v>
      </c>
    </row>
    <row r="100" spans="1:8" x14ac:dyDescent="0.2">
      <c r="A100" s="26" t="s">
        <v>179</v>
      </c>
      <c r="B100" s="15" t="s">
        <v>180</v>
      </c>
      <c r="C100" s="16">
        <v>0</v>
      </c>
      <c r="D100" s="16">
        <v>0</v>
      </c>
      <c r="E100" s="16">
        <v>0</v>
      </c>
      <c r="F100" s="16">
        <f t="shared" ref="F100:F102" si="23">SUM(C100:E100)</f>
        <v>0</v>
      </c>
      <c r="H100" s="9" t="e">
        <f>+C100+D100+#REF!</f>
        <v>#REF!</v>
      </c>
    </row>
    <row r="101" spans="1:8" x14ac:dyDescent="0.2">
      <c r="A101" s="26" t="s">
        <v>181</v>
      </c>
      <c r="B101" s="15" t="s">
        <v>182</v>
      </c>
      <c r="C101" s="16">
        <v>0</v>
      </c>
      <c r="D101" s="16">
        <v>0</v>
      </c>
      <c r="E101" s="16">
        <v>0</v>
      </c>
      <c r="F101" s="16">
        <f t="shared" si="23"/>
        <v>0</v>
      </c>
      <c r="H101" s="9" t="e">
        <f>+C101+D101+#REF!</f>
        <v>#REF!</v>
      </c>
    </row>
    <row r="102" spans="1:8" ht="13.5" thickBot="1" x14ac:dyDescent="0.25">
      <c r="A102" s="29" t="s">
        <v>183</v>
      </c>
      <c r="B102" s="30" t="s">
        <v>184</v>
      </c>
      <c r="C102" s="31">
        <v>0</v>
      </c>
      <c r="D102" s="31">
        <v>0</v>
      </c>
      <c r="E102" s="31">
        <v>29835.85</v>
      </c>
      <c r="F102" s="16">
        <f t="shared" si="23"/>
        <v>29835.85</v>
      </c>
      <c r="H102" s="9"/>
    </row>
    <row r="103" spans="1:8" ht="16.5" thickBot="1" x14ac:dyDescent="0.3">
      <c r="A103" s="6">
        <v>2.2999999999999998</v>
      </c>
      <c r="B103" s="7" t="s">
        <v>185</v>
      </c>
      <c r="C103" s="8">
        <f>C104+C110+C116+C123+C126+C133+C148+C157</f>
        <v>2374647.2999999998</v>
      </c>
      <c r="D103" s="8">
        <f>D104+D110+D116+D123+D126+D133+D148+D157</f>
        <v>1518777.97</v>
      </c>
      <c r="E103" s="8">
        <f>E104+E110+E116+E123+E126+E133+E148+E157</f>
        <v>4867345.2699999996</v>
      </c>
      <c r="F103" s="8">
        <f>+F104+F110+F116+F123+F126+F133+F148+F157</f>
        <v>8760770.5399999991</v>
      </c>
      <c r="H103" s="9" t="e">
        <f>+C103+D103+#REF!</f>
        <v>#REF!</v>
      </c>
    </row>
    <row r="104" spans="1:8" ht="16.5" x14ac:dyDescent="0.3">
      <c r="A104" s="18" t="s">
        <v>186</v>
      </c>
      <c r="B104" s="19" t="s">
        <v>187</v>
      </c>
      <c r="C104" s="20">
        <f>SUM(C105:C109)</f>
        <v>114647.3</v>
      </c>
      <c r="D104" s="20">
        <f t="shared" ref="D104:E104" si="24">SUM(D105:D109)</f>
        <v>705021.25</v>
      </c>
      <c r="E104" s="20">
        <f t="shared" si="24"/>
        <v>348910.08000000002</v>
      </c>
      <c r="F104" s="20">
        <f>SUM(F105:F109)</f>
        <v>1168578.6300000001</v>
      </c>
      <c r="H104" s="9" t="e">
        <f>+C104+D104+#REF!</f>
        <v>#REF!</v>
      </c>
    </row>
    <row r="105" spans="1:8" x14ac:dyDescent="0.2">
      <c r="A105" s="26" t="s">
        <v>188</v>
      </c>
      <c r="B105" s="15" t="s">
        <v>189</v>
      </c>
      <c r="C105" s="16">
        <v>114647.3</v>
      </c>
      <c r="D105" s="16">
        <v>676662.04</v>
      </c>
      <c r="E105" s="16">
        <v>348910.08000000002</v>
      </c>
      <c r="F105" s="16">
        <f>SUM(C105:E105)</f>
        <v>1140219.4200000002</v>
      </c>
      <c r="H105" s="9" t="e">
        <f>+C105+D105+#REF!</f>
        <v>#REF!</v>
      </c>
    </row>
    <row r="106" spans="1:8" x14ac:dyDescent="0.2">
      <c r="A106" s="26" t="s">
        <v>190</v>
      </c>
      <c r="B106" s="15" t="s">
        <v>191</v>
      </c>
      <c r="C106" s="16">
        <v>0</v>
      </c>
      <c r="D106" s="16">
        <v>0</v>
      </c>
      <c r="E106" s="16">
        <v>0</v>
      </c>
      <c r="F106" s="16">
        <f t="shared" ref="F106:F109" si="25">SUM(C106:E106)</f>
        <v>0</v>
      </c>
      <c r="H106" s="9" t="e">
        <f>+C106+D106+#REF!</f>
        <v>#REF!</v>
      </c>
    </row>
    <row r="107" spans="1:8" x14ac:dyDescent="0.2">
      <c r="A107" s="26" t="s">
        <v>395</v>
      </c>
      <c r="B107" s="15" t="s">
        <v>396</v>
      </c>
      <c r="C107" s="16">
        <v>0</v>
      </c>
      <c r="D107" s="16">
        <v>0</v>
      </c>
      <c r="E107" s="16">
        <v>0</v>
      </c>
      <c r="F107" s="16">
        <f t="shared" si="25"/>
        <v>0</v>
      </c>
      <c r="H107" s="9"/>
    </row>
    <row r="108" spans="1:8" x14ac:dyDescent="0.2">
      <c r="A108" s="26" t="s">
        <v>192</v>
      </c>
      <c r="B108" s="15" t="s">
        <v>193</v>
      </c>
      <c r="C108" s="16">
        <v>0</v>
      </c>
      <c r="D108" s="16">
        <v>6683.69</v>
      </c>
      <c r="E108" s="16">
        <v>0</v>
      </c>
      <c r="F108" s="16">
        <f t="shared" si="25"/>
        <v>6683.69</v>
      </c>
      <c r="H108" s="9" t="e">
        <f>+C108+D108+#REF!</f>
        <v>#REF!</v>
      </c>
    </row>
    <row r="109" spans="1:8" x14ac:dyDescent="0.2">
      <c r="A109" s="26" t="s">
        <v>194</v>
      </c>
      <c r="B109" s="15" t="s">
        <v>195</v>
      </c>
      <c r="C109" s="16">
        <v>0</v>
      </c>
      <c r="D109" s="16">
        <v>21675.52</v>
      </c>
      <c r="E109" s="16">
        <v>0</v>
      </c>
      <c r="F109" s="16">
        <f t="shared" si="25"/>
        <v>21675.52</v>
      </c>
      <c r="H109" s="9" t="e">
        <f>+C109+D109+#REF!</f>
        <v>#REF!</v>
      </c>
    </row>
    <row r="110" spans="1:8" ht="16.5" x14ac:dyDescent="0.3">
      <c r="A110" s="18" t="s">
        <v>196</v>
      </c>
      <c r="B110" s="19" t="s">
        <v>197</v>
      </c>
      <c r="C110" s="20">
        <f>SUM(C111:C115)</f>
        <v>0</v>
      </c>
      <c r="D110" s="20">
        <f>SUM(D111:D115)</f>
        <v>9550</v>
      </c>
      <c r="E110" s="20">
        <f>SUM(E111:E115)</f>
        <v>47613</v>
      </c>
      <c r="F110" s="20">
        <f>SUM(F111:F115)</f>
        <v>57163</v>
      </c>
      <c r="H110" s="9" t="e">
        <f>+C110+D110+#REF!</f>
        <v>#REF!</v>
      </c>
    </row>
    <row r="111" spans="1:8" x14ac:dyDescent="0.2">
      <c r="A111" s="26" t="s">
        <v>198</v>
      </c>
      <c r="B111" s="15" t="s">
        <v>199</v>
      </c>
      <c r="C111" s="16">
        <v>0</v>
      </c>
      <c r="D111" s="16">
        <v>800</v>
      </c>
      <c r="E111" s="16">
        <v>0</v>
      </c>
      <c r="F111" s="16">
        <f>SUM(C111:E111)</f>
        <v>800</v>
      </c>
      <c r="H111" s="9" t="e">
        <f>+C111+D111+#REF!</f>
        <v>#REF!</v>
      </c>
    </row>
    <row r="112" spans="1:8" x14ac:dyDescent="0.2">
      <c r="A112" s="26" t="s">
        <v>200</v>
      </c>
      <c r="B112" s="15" t="s">
        <v>201</v>
      </c>
      <c r="C112" s="16">
        <v>0</v>
      </c>
      <c r="D112" s="16">
        <v>8750</v>
      </c>
      <c r="E112" s="16">
        <v>0</v>
      </c>
      <c r="F112" s="16">
        <f>SUM(C112:E112)</f>
        <v>8750</v>
      </c>
      <c r="H112" s="9" t="e">
        <f>+C112+D112+#REF!</f>
        <v>#REF!</v>
      </c>
    </row>
    <row r="113" spans="1:8" x14ac:dyDescent="0.2">
      <c r="A113" s="26" t="s">
        <v>202</v>
      </c>
      <c r="B113" s="15" t="s">
        <v>203</v>
      </c>
      <c r="C113" s="16">
        <v>0</v>
      </c>
      <c r="D113" s="16">
        <v>0</v>
      </c>
      <c r="E113" s="16">
        <v>0</v>
      </c>
      <c r="F113" s="16">
        <f t="shared" ref="F113:F115" si="26">SUM(C113:E113)</f>
        <v>0</v>
      </c>
      <c r="H113" s="9" t="e">
        <f>+C113+D113+#REF!</f>
        <v>#REF!</v>
      </c>
    </row>
    <row r="114" spans="1:8" x14ac:dyDescent="0.2">
      <c r="A114" s="26" t="s">
        <v>204</v>
      </c>
      <c r="B114" s="15" t="s">
        <v>205</v>
      </c>
      <c r="C114" s="16">
        <v>0</v>
      </c>
      <c r="D114" s="16">
        <v>0</v>
      </c>
      <c r="E114" s="16">
        <v>47613</v>
      </c>
      <c r="F114" s="16">
        <f>SUM(C114:E114)</f>
        <v>47613</v>
      </c>
      <c r="H114" s="9" t="e">
        <f>+C114+D114+#REF!</f>
        <v>#REF!</v>
      </c>
    </row>
    <row r="115" spans="1:8" x14ac:dyDescent="0.2">
      <c r="A115" s="24"/>
      <c r="B115" s="15"/>
      <c r="C115" s="16">
        <v>0</v>
      </c>
      <c r="D115" s="16">
        <v>0</v>
      </c>
      <c r="E115" s="16">
        <v>0</v>
      </c>
      <c r="F115" s="16">
        <f t="shared" si="26"/>
        <v>0</v>
      </c>
      <c r="H115" s="9" t="e">
        <f>+C115+D115+#REF!</f>
        <v>#REF!</v>
      </c>
    </row>
    <row r="116" spans="1:8" ht="16.5" x14ac:dyDescent="0.3">
      <c r="A116" s="18" t="s">
        <v>206</v>
      </c>
      <c r="B116" s="19" t="s">
        <v>207</v>
      </c>
      <c r="C116" s="20">
        <f>SUM(C117:C122)</f>
        <v>0</v>
      </c>
      <c r="D116" s="20">
        <f>SUM(D117:D122)</f>
        <v>6175.0700000000006</v>
      </c>
      <c r="E116" s="20">
        <f>SUM(E117:E122)</f>
        <v>0</v>
      </c>
      <c r="F116" s="20">
        <f>SUM(F117:F122)</f>
        <v>6175.0700000000006</v>
      </c>
      <c r="H116" s="9" t="e">
        <f>+C116+D116+#REF!</f>
        <v>#REF!</v>
      </c>
    </row>
    <row r="117" spans="1:8" x14ac:dyDescent="0.2">
      <c r="A117" s="26" t="s">
        <v>208</v>
      </c>
      <c r="B117" s="15" t="s">
        <v>209</v>
      </c>
      <c r="C117" s="16">
        <v>0</v>
      </c>
      <c r="D117" s="16">
        <v>0</v>
      </c>
      <c r="E117" s="16"/>
      <c r="F117" s="16">
        <f t="shared" ref="F117:F122" si="27">SUM(C117:E117)</f>
        <v>0</v>
      </c>
      <c r="H117" s="9" t="e">
        <f>+C117+D117+#REF!</f>
        <v>#REF!</v>
      </c>
    </row>
    <row r="118" spans="1:8" x14ac:dyDescent="0.2">
      <c r="A118" s="26" t="s">
        <v>210</v>
      </c>
      <c r="B118" s="15" t="s">
        <v>211</v>
      </c>
      <c r="C118" s="16">
        <v>0</v>
      </c>
      <c r="D118" s="16">
        <v>5624.22</v>
      </c>
      <c r="E118" s="16">
        <v>0</v>
      </c>
      <c r="F118" s="16">
        <f>SUM(C118:E118)</f>
        <v>5624.22</v>
      </c>
      <c r="H118" s="9" t="e">
        <f>+C118+D118+#REF!</f>
        <v>#REF!</v>
      </c>
    </row>
    <row r="119" spans="1:8" x14ac:dyDescent="0.2">
      <c r="A119" s="26" t="s">
        <v>212</v>
      </c>
      <c r="B119" s="15" t="s">
        <v>213</v>
      </c>
      <c r="C119" s="16">
        <v>0</v>
      </c>
      <c r="D119" s="16">
        <v>0</v>
      </c>
      <c r="E119" s="16">
        <v>0</v>
      </c>
      <c r="F119" s="16">
        <f t="shared" si="27"/>
        <v>0</v>
      </c>
      <c r="H119" s="9" t="e">
        <f>+C119+D119+#REF!</f>
        <v>#REF!</v>
      </c>
    </row>
    <row r="120" spans="1:8" x14ac:dyDescent="0.2">
      <c r="A120" s="26" t="s">
        <v>214</v>
      </c>
      <c r="B120" s="15" t="s">
        <v>215</v>
      </c>
      <c r="C120" s="16">
        <v>0</v>
      </c>
      <c r="D120" s="16">
        <v>550.85</v>
      </c>
      <c r="E120" s="16">
        <v>0</v>
      </c>
      <c r="F120" s="16">
        <f t="shared" si="27"/>
        <v>550.85</v>
      </c>
      <c r="H120" s="9" t="e">
        <f>+C120+D120+#REF!</f>
        <v>#REF!</v>
      </c>
    </row>
    <row r="121" spans="1:8" x14ac:dyDescent="0.2">
      <c r="A121" s="26" t="s">
        <v>216</v>
      </c>
      <c r="B121" s="15" t="s">
        <v>217</v>
      </c>
      <c r="C121" s="16">
        <v>0</v>
      </c>
      <c r="D121" s="16">
        <v>0</v>
      </c>
      <c r="E121" s="16">
        <v>0</v>
      </c>
      <c r="F121" s="16">
        <f t="shared" si="27"/>
        <v>0</v>
      </c>
      <c r="H121" s="9" t="e">
        <f>+C121+D121+#REF!</f>
        <v>#REF!</v>
      </c>
    </row>
    <row r="122" spans="1:8" x14ac:dyDescent="0.2">
      <c r="A122" s="24"/>
      <c r="B122" s="15"/>
      <c r="C122" s="16">
        <v>0</v>
      </c>
      <c r="D122" s="16">
        <v>0</v>
      </c>
      <c r="E122" s="16">
        <v>0</v>
      </c>
      <c r="F122" s="16">
        <f t="shared" si="27"/>
        <v>0</v>
      </c>
      <c r="H122" s="9" t="e">
        <f>+C122+D122+#REF!</f>
        <v>#REF!</v>
      </c>
    </row>
    <row r="123" spans="1:8" ht="16.5" x14ac:dyDescent="0.3">
      <c r="A123" s="18" t="s">
        <v>218</v>
      </c>
      <c r="B123" s="19" t="s">
        <v>219</v>
      </c>
      <c r="C123" s="20">
        <f>SUM(C124:C125)</f>
        <v>0</v>
      </c>
      <c r="D123" s="20">
        <f>SUM(D124:D125)</f>
        <v>0</v>
      </c>
      <c r="E123" s="20">
        <f>SUM(E124:E125)</f>
        <v>191.83</v>
      </c>
      <c r="F123" s="20">
        <f>SUM(F124)</f>
        <v>191.83</v>
      </c>
      <c r="H123" s="9" t="e">
        <f>+C123+D123+#REF!</f>
        <v>#REF!</v>
      </c>
    </row>
    <row r="124" spans="1:8" x14ac:dyDescent="0.2">
      <c r="A124" s="26" t="s">
        <v>220</v>
      </c>
      <c r="B124" s="15" t="s">
        <v>221</v>
      </c>
      <c r="C124" s="16">
        <v>0</v>
      </c>
      <c r="D124" s="16">
        <v>0</v>
      </c>
      <c r="E124" s="16">
        <v>191.83</v>
      </c>
      <c r="F124" s="16">
        <f>SUM(C124:E124)</f>
        <v>191.83</v>
      </c>
      <c r="H124" s="9" t="e">
        <f>+C124+D124+#REF!</f>
        <v>#REF!</v>
      </c>
    </row>
    <row r="125" spans="1:8" x14ac:dyDescent="0.2">
      <c r="A125" s="26"/>
      <c r="B125" s="15"/>
      <c r="C125" s="16"/>
      <c r="D125" s="16"/>
      <c r="E125" s="16"/>
      <c r="F125" s="16">
        <f>SUM(C125:E125)</f>
        <v>0</v>
      </c>
      <c r="H125" s="9" t="e">
        <f>+C125+D125+#REF!</f>
        <v>#REF!</v>
      </c>
    </row>
    <row r="126" spans="1:8" ht="16.5" x14ac:dyDescent="0.3">
      <c r="A126" s="18" t="s">
        <v>222</v>
      </c>
      <c r="B126" s="19" t="s">
        <v>223</v>
      </c>
      <c r="C126" s="20">
        <f>SUM(C127:C131)</f>
        <v>0</v>
      </c>
      <c r="D126" s="20">
        <f>SUM(D127:D131)</f>
        <v>5333.56</v>
      </c>
      <c r="E126" s="20">
        <f>SUM(E127:E131)</f>
        <v>74201.279999999999</v>
      </c>
      <c r="F126" s="20">
        <f>SUM(F127:F131)</f>
        <v>79534.840000000011</v>
      </c>
      <c r="H126" s="9" t="e">
        <f>+C126+D126+#REF!</f>
        <v>#REF!</v>
      </c>
    </row>
    <row r="127" spans="1:8" x14ac:dyDescent="0.2">
      <c r="A127" s="26" t="s">
        <v>224</v>
      </c>
      <c r="B127" s="15" t="s">
        <v>225</v>
      </c>
      <c r="C127" s="16">
        <v>0</v>
      </c>
      <c r="D127" s="16">
        <v>0</v>
      </c>
      <c r="E127" s="16">
        <v>13688.38</v>
      </c>
      <c r="F127" s="16">
        <f>SUM(C127:E127)</f>
        <v>13688.38</v>
      </c>
      <c r="H127" s="9" t="e">
        <f>+C127+D127+#REF!</f>
        <v>#REF!</v>
      </c>
    </row>
    <row r="128" spans="1:8" x14ac:dyDescent="0.2">
      <c r="A128" s="26" t="s">
        <v>226</v>
      </c>
      <c r="B128" s="15" t="s">
        <v>227</v>
      </c>
      <c r="C128" s="16">
        <v>0</v>
      </c>
      <c r="D128" s="16">
        <v>0</v>
      </c>
      <c r="E128" s="16">
        <v>0</v>
      </c>
      <c r="F128" s="16">
        <f t="shared" ref="F128:F132" si="28">SUM(C128:E128)</f>
        <v>0</v>
      </c>
      <c r="H128" s="9" t="e">
        <f>+C128+D128+#REF!</f>
        <v>#REF!</v>
      </c>
    </row>
    <row r="129" spans="1:8" x14ac:dyDescent="0.2">
      <c r="A129" s="26" t="s">
        <v>228</v>
      </c>
      <c r="B129" s="15" t="s">
        <v>229</v>
      </c>
      <c r="C129" s="16">
        <v>0</v>
      </c>
      <c r="D129" s="16">
        <v>0</v>
      </c>
      <c r="E129" s="16">
        <v>0</v>
      </c>
      <c r="F129" s="16">
        <f t="shared" si="28"/>
        <v>0</v>
      </c>
      <c r="H129" s="9" t="e">
        <f>+C129+D129+#REF!</f>
        <v>#REF!</v>
      </c>
    </row>
    <row r="130" spans="1:8" x14ac:dyDescent="0.2">
      <c r="A130" s="26" t="s">
        <v>230</v>
      </c>
      <c r="B130" s="15" t="s">
        <v>231</v>
      </c>
      <c r="C130" s="16">
        <v>0</v>
      </c>
      <c r="D130" s="16">
        <v>254</v>
      </c>
      <c r="E130" s="16">
        <v>0</v>
      </c>
      <c r="F130" s="16">
        <f t="shared" si="28"/>
        <v>254</v>
      </c>
      <c r="H130" s="9" t="e">
        <f>+C130+D130+#REF!</f>
        <v>#REF!</v>
      </c>
    </row>
    <row r="131" spans="1:8" x14ac:dyDescent="0.2">
      <c r="A131" s="26" t="s">
        <v>232</v>
      </c>
      <c r="B131" s="15" t="s">
        <v>233</v>
      </c>
      <c r="C131" s="16">
        <v>0</v>
      </c>
      <c r="D131" s="16">
        <v>5079.5600000000004</v>
      </c>
      <c r="E131" s="16">
        <v>60512.9</v>
      </c>
      <c r="F131" s="16">
        <f>SUM(C131:E131)</f>
        <v>65592.460000000006</v>
      </c>
      <c r="H131" s="9" t="e">
        <f>+C131+D131+#REF!</f>
        <v>#REF!</v>
      </c>
    </row>
    <row r="132" spans="1:8" x14ac:dyDescent="0.2">
      <c r="A132" s="24"/>
      <c r="B132" s="15"/>
      <c r="C132" s="16">
        <v>0</v>
      </c>
      <c r="D132" s="16">
        <v>0</v>
      </c>
      <c r="E132" s="16">
        <v>0</v>
      </c>
      <c r="F132" s="16">
        <f t="shared" si="28"/>
        <v>0</v>
      </c>
      <c r="H132" s="9" t="e">
        <f>+C132+D132+#REF!</f>
        <v>#REF!</v>
      </c>
    </row>
    <row r="133" spans="1:8" ht="16.5" x14ac:dyDescent="0.3">
      <c r="A133" s="18" t="s">
        <v>234</v>
      </c>
      <c r="B133" s="19" t="s">
        <v>235</v>
      </c>
      <c r="C133" s="20">
        <f>SUM(C134:C146)</f>
        <v>0</v>
      </c>
      <c r="D133" s="20">
        <f>SUM(D134:D146)</f>
        <v>14666.920000000002</v>
      </c>
      <c r="E133" s="20">
        <f>SUM(E134:E146)</f>
        <v>126792.65000000001</v>
      </c>
      <c r="F133" s="20">
        <f>SUM(F134:F145)</f>
        <v>141459.57</v>
      </c>
      <c r="H133" s="9" t="e">
        <f>+C133+D133+#REF!</f>
        <v>#REF!</v>
      </c>
    </row>
    <row r="134" spans="1:8" x14ac:dyDescent="0.2">
      <c r="A134" s="26" t="s">
        <v>236</v>
      </c>
      <c r="B134" s="15" t="s">
        <v>237</v>
      </c>
      <c r="C134" s="16">
        <v>0</v>
      </c>
      <c r="D134" s="16">
        <v>0</v>
      </c>
      <c r="E134" s="16">
        <v>1080</v>
      </c>
      <c r="F134" s="16">
        <f>SUM(C134:E134)</f>
        <v>1080</v>
      </c>
      <c r="H134" s="9" t="e">
        <f>+C134+D134+#REF!</f>
        <v>#REF!</v>
      </c>
    </row>
    <row r="135" spans="1:8" x14ac:dyDescent="0.2">
      <c r="A135" s="26" t="s">
        <v>238</v>
      </c>
      <c r="B135" s="15" t="s">
        <v>239</v>
      </c>
      <c r="C135" s="16">
        <v>0</v>
      </c>
      <c r="D135" s="16">
        <v>0</v>
      </c>
      <c r="E135" s="16"/>
      <c r="F135" s="16">
        <f t="shared" ref="F135:F147" si="29">SUM(C135:E135)</f>
        <v>0</v>
      </c>
      <c r="H135" s="9" t="e">
        <f>+C135+D135+#REF!</f>
        <v>#REF!</v>
      </c>
    </row>
    <row r="136" spans="1:8" x14ac:dyDescent="0.2">
      <c r="A136" s="26" t="s">
        <v>240</v>
      </c>
      <c r="B136" s="15" t="s">
        <v>241</v>
      </c>
      <c r="C136" s="16">
        <v>0</v>
      </c>
      <c r="D136" s="16">
        <v>0</v>
      </c>
      <c r="E136" s="16"/>
      <c r="F136" s="16">
        <f t="shared" si="29"/>
        <v>0</v>
      </c>
      <c r="H136" s="9" t="e">
        <f>+C136+D136+#REF!</f>
        <v>#REF!</v>
      </c>
    </row>
    <row r="137" spans="1:8" x14ac:dyDescent="0.2">
      <c r="A137" s="26" t="s">
        <v>242</v>
      </c>
      <c r="B137" s="15" t="s">
        <v>243</v>
      </c>
      <c r="C137" s="16">
        <v>0</v>
      </c>
      <c r="D137" s="16">
        <v>8165.6</v>
      </c>
      <c r="E137" s="16">
        <v>0</v>
      </c>
      <c r="F137" s="16">
        <f t="shared" si="29"/>
        <v>8165.6</v>
      </c>
      <c r="H137" s="9" t="e">
        <f>+C137+D137+#REF!</f>
        <v>#REF!</v>
      </c>
    </row>
    <row r="138" spans="1:8" x14ac:dyDescent="0.2">
      <c r="A138" s="26" t="s">
        <v>244</v>
      </c>
      <c r="B138" s="15" t="s">
        <v>245</v>
      </c>
      <c r="C138" s="16">
        <v>0</v>
      </c>
      <c r="D138" s="16">
        <v>0</v>
      </c>
      <c r="E138" s="16"/>
      <c r="F138" s="16">
        <f t="shared" si="29"/>
        <v>0</v>
      </c>
      <c r="H138" s="9" t="e">
        <f>+C138+D138+#REF!</f>
        <v>#REF!</v>
      </c>
    </row>
    <row r="139" spans="1:8" x14ac:dyDescent="0.2">
      <c r="A139" s="26" t="s">
        <v>246</v>
      </c>
      <c r="B139" s="15" t="s">
        <v>247</v>
      </c>
      <c r="C139" s="16">
        <v>0</v>
      </c>
      <c r="D139" s="16">
        <v>0</v>
      </c>
      <c r="E139" s="16"/>
      <c r="F139" s="16">
        <f t="shared" si="29"/>
        <v>0</v>
      </c>
      <c r="H139" s="9" t="e">
        <f>+C139+D139+#REF!</f>
        <v>#REF!</v>
      </c>
    </row>
    <row r="140" spans="1:8" x14ac:dyDescent="0.2">
      <c r="A140" s="26" t="s">
        <v>248</v>
      </c>
      <c r="B140" s="15" t="s">
        <v>249</v>
      </c>
      <c r="C140" s="16">
        <v>0</v>
      </c>
      <c r="D140" s="16">
        <v>113.51</v>
      </c>
      <c r="E140" s="16"/>
      <c r="F140" s="16">
        <f t="shared" si="29"/>
        <v>113.51</v>
      </c>
      <c r="H140" s="9" t="e">
        <f>+C140+D140+#REF!</f>
        <v>#REF!</v>
      </c>
    </row>
    <row r="141" spans="1:8" x14ac:dyDescent="0.2">
      <c r="A141" s="26" t="s">
        <v>250</v>
      </c>
      <c r="B141" s="15" t="s">
        <v>251</v>
      </c>
      <c r="C141" s="16">
        <v>0</v>
      </c>
      <c r="D141" s="16">
        <v>0</v>
      </c>
      <c r="E141" s="16"/>
      <c r="F141" s="16">
        <f t="shared" si="29"/>
        <v>0</v>
      </c>
      <c r="H141" s="9"/>
    </row>
    <row r="142" spans="1:8" x14ac:dyDescent="0.2">
      <c r="A142" s="26" t="s">
        <v>252</v>
      </c>
      <c r="B142" s="15" t="s">
        <v>253</v>
      </c>
      <c r="C142" s="16">
        <v>0</v>
      </c>
      <c r="D142" s="16">
        <v>0</v>
      </c>
      <c r="E142" s="16">
        <v>34615.300000000003</v>
      </c>
      <c r="F142" s="16">
        <f>SUM(C142:E142)</f>
        <v>34615.300000000003</v>
      </c>
      <c r="H142" s="9"/>
    </row>
    <row r="143" spans="1:8" x14ac:dyDescent="0.2">
      <c r="A143" s="26" t="s">
        <v>254</v>
      </c>
      <c r="B143" s="15" t="s">
        <v>255</v>
      </c>
      <c r="C143" s="16">
        <v>0</v>
      </c>
      <c r="D143" s="16">
        <v>6387.81</v>
      </c>
      <c r="E143" s="16">
        <v>91097.35</v>
      </c>
      <c r="F143" s="16">
        <f>SUM(C143:E143)</f>
        <v>97485.16</v>
      </c>
      <c r="H143" s="9" t="e">
        <f>+C143+D143+#REF!</f>
        <v>#REF!</v>
      </c>
    </row>
    <row r="144" spans="1:8" x14ac:dyDescent="0.2">
      <c r="A144" s="26" t="s">
        <v>256</v>
      </c>
      <c r="B144" s="15" t="s">
        <v>257</v>
      </c>
      <c r="C144" s="16">
        <v>0</v>
      </c>
      <c r="D144" s="16">
        <v>0</v>
      </c>
      <c r="E144" s="16"/>
      <c r="F144" s="16">
        <f t="shared" si="29"/>
        <v>0</v>
      </c>
      <c r="H144" s="9" t="e">
        <f>+C144+D144+#REF!</f>
        <v>#REF!</v>
      </c>
    </row>
    <row r="145" spans="1:8" x14ac:dyDescent="0.2">
      <c r="A145" s="26" t="s">
        <v>258</v>
      </c>
      <c r="B145" s="15" t="s">
        <v>259</v>
      </c>
      <c r="C145" s="16">
        <v>0</v>
      </c>
      <c r="D145" s="16">
        <v>0</v>
      </c>
      <c r="E145" s="16"/>
      <c r="F145" s="16">
        <f t="shared" si="29"/>
        <v>0</v>
      </c>
      <c r="H145" s="9" t="e">
        <f>+C145+D145+#REF!</f>
        <v>#REF!</v>
      </c>
    </row>
    <row r="146" spans="1:8" x14ac:dyDescent="0.2">
      <c r="A146" s="26" t="s">
        <v>260</v>
      </c>
      <c r="B146" s="15" t="s">
        <v>261</v>
      </c>
      <c r="C146" s="16">
        <v>0</v>
      </c>
      <c r="D146" s="16">
        <v>0</v>
      </c>
      <c r="E146" s="16"/>
      <c r="F146" s="16">
        <f t="shared" si="29"/>
        <v>0</v>
      </c>
      <c r="H146" s="9" t="e">
        <f>+C146+D146+#REF!</f>
        <v>#REF!</v>
      </c>
    </row>
    <row r="147" spans="1:8" x14ac:dyDescent="0.2">
      <c r="A147" s="24"/>
      <c r="B147" s="15"/>
      <c r="C147" s="16"/>
      <c r="D147" s="16"/>
      <c r="E147" s="16"/>
      <c r="F147" s="16">
        <f t="shared" si="29"/>
        <v>0</v>
      </c>
      <c r="H147" s="9" t="e">
        <f>+C147+D147+#REF!</f>
        <v>#REF!</v>
      </c>
    </row>
    <row r="148" spans="1:8" ht="16.5" x14ac:dyDescent="0.3">
      <c r="A148" s="18" t="s">
        <v>262</v>
      </c>
      <c r="B148" s="19" t="s">
        <v>263</v>
      </c>
      <c r="C148" s="20">
        <f>SUM(C149:C156)</f>
        <v>2260000</v>
      </c>
      <c r="D148" s="20">
        <f>SUM(D149:D156)</f>
        <v>736984.55999999994</v>
      </c>
      <c r="E148" s="20">
        <f t="shared" ref="E148" si="30">SUM(E149:E156)</f>
        <v>162809.13</v>
      </c>
      <c r="F148" s="20">
        <f>SUM(F149:F156)</f>
        <v>3159793.6899999995</v>
      </c>
      <c r="H148" s="9" t="e">
        <f>+C148+D148+#REF!</f>
        <v>#REF!</v>
      </c>
    </row>
    <row r="149" spans="1:8" x14ac:dyDescent="0.2">
      <c r="A149" s="26" t="s">
        <v>264</v>
      </c>
      <c r="B149" s="15" t="s">
        <v>265</v>
      </c>
      <c r="C149" s="16">
        <v>0</v>
      </c>
      <c r="D149" s="16">
        <v>554372.44999999995</v>
      </c>
      <c r="E149" s="16">
        <v>0</v>
      </c>
      <c r="F149" s="16">
        <f>SUM(C149:E149)</f>
        <v>554372.44999999995</v>
      </c>
      <c r="H149" s="9" t="e">
        <f>+C149+D149+#REF!</f>
        <v>#REF!</v>
      </c>
    </row>
    <row r="150" spans="1:8" x14ac:dyDescent="0.2">
      <c r="A150" s="26" t="s">
        <v>266</v>
      </c>
      <c r="B150" s="15" t="s">
        <v>267</v>
      </c>
      <c r="C150" s="16">
        <v>2260000</v>
      </c>
      <c r="D150" s="16">
        <v>166770.34</v>
      </c>
      <c r="E150" s="16">
        <v>162809.13</v>
      </c>
      <c r="F150" s="16">
        <f>SUM(C150:E150)</f>
        <v>2589579.4699999997</v>
      </c>
      <c r="H150" s="9" t="e">
        <f>+C150+D150+#REF!</f>
        <v>#REF!</v>
      </c>
    </row>
    <row r="151" spans="1:8" x14ac:dyDescent="0.2">
      <c r="A151" s="26" t="s">
        <v>268</v>
      </c>
      <c r="B151" s="15" t="s">
        <v>269</v>
      </c>
      <c r="C151" s="16">
        <v>0</v>
      </c>
      <c r="D151" s="16">
        <v>10000.76</v>
      </c>
      <c r="E151" s="16"/>
      <c r="F151" s="16">
        <f>SUM(C151:E151)</f>
        <v>10000.76</v>
      </c>
      <c r="H151" s="9"/>
    </row>
    <row r="152" spans="1:8" x14ac:dyDescent="0.2">
      <c r="A152" s="26" t="s">
        <v>270</v>
      </c>
      <c r="B152" s="15" t="s">
        <v>271</v>
      </c>
      <c r="C152" s="16">
        <v>0</v>
      </c>
      <c r="D152" s="16">
        <v>3815.01</v>
      </c>
      <c r="E152" s="16"/>
      <c r="F152" s="16">
        <f t="shared" ref="F152:F156" si="31">SUM(C152:E152)</f>
        <v>3815.01</v>
      </c>
      <c r="H152" s="9" t="e">
        <f>+C152+D152+#REF!</f>
        <v>#REF!</v>
      </c>
    </row>
    <row r="153" spans="1:8" x14ac:dyDescent="0.2">
      <c r="A153" s="26" t="s">
        <v>272</v>
      </c>
      <c r="B153" s="15" t="s">
        <v>273</v>
      </c>
      <c r="C153" s="16">
        <v>0</v>
      </c>
      <c r="D153" s="16">
        <v>0</v>
      </c>
      <c r="E153" s="16"/>
      <c r="F153" s="16">
        <f t="shared" si="31"/>
        <v>0</v>
      </c>
      <c r="H153" s="9" t="e">
        <f>+C153+D153+#REF!</f>
        <v>#REF!</v>
      </c>
    </row>
    <row r="154" spans="1:8" x14ac:dyDescent="0.2">
      <c r="A154" s="26" t="s">
        <v>274</v>
      </c>
      <c r="B154" s="15" t="s">
        <v>275</v>
      </c>
      <c r="C154" s="16">
        <v>0</v>
      </c>
      <c r="D154" s="16">
        <v>76</v>
      </c>
      <c r="E154" s="16"/>
      <c r="F154" s="16">
        <f>SUM(C154:E154)</f>
        <v>76</v>
      </c>
      <c r="H154" s="9" t="e">
        <f>+C154+D154+#REF!</f>
        <v>#REF!</v>
      </c>
    </row>
    <row r="155" spans="1:8" x14ac:dyDescent="0.2">
      <c r="A155" s="26" t="s">
        <v>276</v>
      </c>
      <c r="B155" s="15" t="s">
        <v>277</v>
      </c>
      <c r="C155" s="16">
        <v>0</v>
      </c>
      <c r="D155" s="16">
        <v>0</v>
      </c>
      <c r="E155" s="16"/>
      <c r="F155" s="16">
        <f t="shared" si="31"/>
        <v>0</v>
      </c>
      <c r="H155" s="9" t="e">
        <f>+C155+D155+#REF!</f>
        <v>#REF!</v>
      </c>
    </row>
    <row r="156" spans="1:8" x14ac:dyDescent="0.2">
      <c r="A156" s="26" t="s">
        <v>278</v>
      </c>
      <c r="B156" s="15" t="s">
        <v>279</v>
      </c>
      <c r="C156" s="16">
        <v>0</v>
      </c>
      <c r="D156" s="16">
        <v>1950</v>
      </c>
      <c r="E156" s="16"/>
      <c r="F156" s="16">
        <f t="shared" si="31"/>
        <v>1950</v>
      </c>
      <c r="H156" s="9" t="e">
        <f>+C156+D156+#REF!</f>
        <v>#REF!</v>
      </c>
    </row>
    <row r="157" spans="1:8" ht="16.5" x14ac:dyDescent="0.3">
      <c r="A157" s="18" t="s">
        <v>280</v>
      </c>
      <c r="B157" s="19" t="s">
        <v>281</v>
      </c>
      <c r="C157" s="20">
        <f>SUM(C158:C165)</f>
        <v>0</v>
      </c>
      <c r="D157" s="20">
        <f>SUM(D158:D165)</f>
        <v>41046.61</v>
      </c>
      <c r="E157" s="20">
        <f>SUM(E158:E165)</f>
        <v>4106827.3</v>
      </c>
      <c r="F157" s="20">
        <f>SUM(F158:F165)</f>
        <v>4147873.91</v>
      </c>
      <c r="H157" s="9" t="e">
        <f>+C157+D157+#REF!</f>
        <v>#REF!</v>
      </c>
    </row>
    <row r="158" spans="1:8" x14ac:dyDescent="0.2">
      <c r="A158" s="26" t="s">
        <v>282</v>
      </c>
      <c r="B158" s="15" t="s">
        <v>283</v>
      </c>
      <c r="C158" s="16">
        <v>0</v>
      </c>
      <c r="D158" s="16">
        <v>3115.4</v>
      </c>
      <c r="E158" s="16">
        <v>510238.18</v>
      </c>
      <c r="F158" s="16">
        <f>SUM(C158:E158)</f>
        <v>513353.58</v>
      </c>
      <c r="H158" s="9" t="e">
        <f>+C158+D158+#REF!</f>
        <v>#REF!</v>
      </c>
    </row>
    <row r="159" spans="1:8" x14ac:dyDescent="0.2">
      <c r="A159" s="26" t="s">
        <v>284</v>
      </c>
      <c r="B159" s="15" t="s">
        <v>285</v>
      </c>
      <c r="C159" s="16">
        <v>0</v>
      </c>
      <c r="D159" s="16">
        <v>10843.57</v>
      </c>
      <c r="E159" s="16">
        <v>238214.26</v>
      </c>
      <c r="F159" s="16">
        <f t="shared" ref="F159:F166" si="32">SUM(C159:E159)</f>
        <v>249057.83000000002</v>
      </c>
      <c r="H159" s="9" t="e">
        <f>+C159+D159+#REF!</f>
        <v>#REF!</v>
      </c>
    </row>
    <row r="160" spans="1:8" x14ac:dyDescent="0.2">
      <c r="A160" s="26" t="s">
        <v>286</v>
      </c>
      <c r="B160" s="15" t="s">
        <v>287</v>
      </c>
      <c r="C160" s="16">
        <v>0</v>
      </c>
      <c r="D160" s="16">
        <v>0</v>
      </c>
      <c r="E160" s="16"/>
      <c r="F160" s="16">
        <f t="shared" si="32"/>
        <v>0</v>
      </c>
      <c r="H160" s="9" t="e">
        <f>+C160+D160+#REF!</f>
        <v>#REF!</v>
      </c>
    </row>
    <row r="161" spans="1:8" x14ac:dyDescent="0.2">
      <c r="A161" s="26" t="s">
        <v>288</v>
      </c>
      <c r="B161" s="15" t="s">
        <v>289</v>
      </c>
      <c r="C161" s="16">
        <v>0</v>
      </c>
      <c r="D161" s="16">
        <v>0</v>
      </c>
      <c r="E161" s="16"/>
      <c r="F161" s="16">
        <f t="shared" si="32"/>
        <v>0</v>
      </c>
      <c r="H161" s="9" t="e">
        <f>+C161+D161+#REF!</f>
        <v>#REF!</v>
      </c>
    </row>
    <row r="162" spans="1:8" x14ac:dyDescent="0.2">
      <c r="A162" s="26" t="s">
        <v>290</v>
      </c>
      <c r="B162" s="15" t="s">
        <v>291</v>
      </c>
      <c r="C162" s="16">
        <v>0</v>
      </c>
      <c r="D162" s="16">
        <v>800</v>
      </c>
      <c r="E162" s="16"/>
      <c r="F162" s="16">
        <f t="shared" si="32"/>
        <v>800</v>
      </c>
      <c r="H162" s="9" t="e">
        <f>+C162+D162+#REF!</f>
        <v>#REF!</v>
      </c>
    </row>
    <row r="163" spans="1:8" x14ac:dyDescent="0.2">
      <c r="A163" s="26" t="s">
        <v>292</v>
      </c>
      <c r="B163" s="15" t="s">
        <v>293</v>
      </c>
      <c r="C163" s="16">
        <v>0</v>
      </c>
      <c r="D163" s="16">
        <v>3276.25</v>
      </c>
      <c r="E163" s="16">
        <v>2419281.1</v>
      </c>
      <c r="F163" s="16">
        <f t="shared" si="32"/>
        <v>2422557.35</v>
      </c>
      <c r="H163" s="9" t="e">
        <f>+C163+D163+#REF!</f>
        <v>#REF!</v>
      </c>
    </row>
    <row r="164" spans="1:8" ht="13.5" thickBot="1" x14ac:dyDescent="0.25">
      <c r="A164" s="26" t="s">
        <v>294</v>
      </c>
      <c r="B164" s="15" t="s">
        <v>295</v>
      </c>
      <c r="C164" s="31">
        <v>0</v>
      </c>
      <c r="D164" s="31">
        <v>9.52</v>
      </c>
      <c r="E164" s="31">
        <v>50504</v>
      </c>
      <c r="F164" s="16">
        <f t="shared" si="32"/>
        <v>50513.52</v>
      </c>
      <c r="H164" s="9" t="e">
        <f>+C164+D164+#REF!</f>
        <v>#REF!</v>
      </c>
    </row>
    <row r="165" spans="1:8" x14ac:dyDescent="0.2">
      <c r="A165" s="26" t="s">
        <v>296</v>
      </c>
      <c r="B165" s="66" t="s">
        <v>297</v>
      </c>
      <c r="C165" s="69">
        <v>0</v>
      </c>
      <c r="D165" s="31">
        <v>23001.87</v>
      </c>
      <c r="E165" s="31">
        <v>888589.76</v>
      </c>
      <c r="F165" s="16">
        <f t="shared" si="32"/>
        <v>911591.63</v>
      </c>
      <c r="H165" s="9" t="e">
        <f>+C165+#REF!+#REF!</f>
        <v>#REF!</v>
      </c>
    </row>
    <row r="166" spans="1:8" ht="13.5" thickBot="1" x14ac:dyDescent="0.25">
      <c r="A166" s="33" t="s">
        <v>298</v>
      </c>
      <c r="B166" s="67" t="s">
        <v>299</v>
      </c>
      <c r="C166" s="70"/>
      <c r="D166" s="70"/>
      <c r="E166" s="70"/>
      <c r="F166" s="16">
        <f t="shared" si="32"/>
        <v>0</v>
      </c>
      <c r="H166" s="9"/>
    </row>
    <row r="167" spans="1:8" ht="16.5" thickBot="1" x14ac:dyDescent="0.3">
      <c r="A167" s="6">
        <v>2.4</v>
      </c>
      <c r="B167" s="7" t="s">
        <v>300</v>
      </c>
      <c r="C167" s="68">
        <f>+C168+C175</f>
        <v>0</v>
      </c>
      <c r="D167" s="68">
        <f>+D168+D175</f>
        <v>198765.87999999998</v>
      </c>
      <c r="E167" s="68">
        <f>+E168+E175</f>
        <v>6789414.6299999999</v>
      </c>
      <c r="F167" s="8">
        <f>+F168+F175</f>
        <v>6988180.5099999998</v>
      </c>
      <c r="H167" s="9" t="e">
        <f>+C167+D167+#REF!</f>
        <v>#REF!</v>
      </c>
    </row>
    <row r="168" spans="1:8" ht="16.5" x14ac:dyDescent="0.3">
      <c r="A168" s="18" t="s">
        <v>301</v>
      </c>
      <c r="B168" s="19" t="s">
        <v>302</v>
      </c>
      <c r="C168" s="20">
        <f>SUM(C169:C174)</f>
        <v>0</v>
      </c>
      <c r="D168" s="20">
        <f t="shared" ref="D168:E168" si="33">SUM(D169:D174)</f>
        <v>198765.87999999998</v>
      </c>
      <c r="E168" s="20">
        <f t="shared" si="33"/>
        <v>0</v>
      </c>
      <c r="F168" s="20">
        <f>SUM(F169:F174)</f>
        <v>198765.87999999998</v>
      </c>
      <c r="H168" s="9" t="e">
        <f>+C168+D168+#REF!</f>
        <v>#REF!</v>
      </c>
    </row>
    <row r="169" spans="1:8" s="39" customFormat="1" ht="16.5" x14ac:dyDescent="0.3">
      <c r="A169" s="36" t="s">
        <v>303</v>
      </c>
      <c r="B169" s="37" t="s">
        <v>304</v>
      </c>
      <c r="C169" s="21">
        <v>0</v>
      </c>
      <c r="D169" s="21">
        <v>1700.05</v>
      </c>
      <c r="E169" s="21"/>
      <c r="F169" s="16">
        <f>SUM(C169:E169)</f>
        <v>1700.05</v>
      </c>
      <c r="H169" s="40"/>
    </row>
    <row r="170" spans="1:8" x14ac:dyDescent="0.2">
      <c r="A170" s="26" t="s">
        <v>305</v>
      </c>
      <c r="B170" s="15" t="s">
        <v>306</v>
      </c>
      <c r="C170" s="16">
        <v>0</v>
      </c>
      <c r="D170" s="16">
        <v>149952.82999999999</v>
      </c>
      <c r="E170" s="16"/>
      <c r="F170" s="16">
        <f>SUM(C170:E170)</f>
        <v>149952.82999999999</v>
      </c>
      <c r="H170" s="9"/>
    </row>
    <row r="171" spans="1:8" x14ac:dyDescent="0.2">
      <c r="A171" s="26" t="s">
        <v>307</v>
      </c>
      <c r="B171" s="15" t="s">
        <v>308</v>
      </c>
      <c r="C171" s="16">
        <v>0</v>
      </c>
      <c r="D171" s="16">
        <v>47113</v>
      </c>
      <c r="E171" s="16"/>
      <c r="F171" s="16">
        <f>SUM(C171:E171)</f>
        <v>47113</v>
      </c>
      <c r="H171" s="9"/>
    </row>
    <row r="172" spans="1:8" x14ac:dyDescent="0.2">
      <c r="A172" s="26" t="s">
        <v>309</v>
      </c>
      <c r="B172" s="15" t="s">
        <v>310</v>
      </c>
      <c r="C172" s="16">
        <v>0</v>
      </c>
      <c r="D172" s="16">
        <v>0</v>
      </c>
      <c r="E172" s="16"/>
      <c r="F172" s="16">
        <f t="shared" ref="F172:F174" si="34">SUM(C172:E172)</f>
        <v>0</v>
      </c>
      <c r="H172" s="9"/>
    </row>
    <row r="173" spans="1:8" x14ac:dyDescent="0.2">
      <c r="A173" s="26" t="s">
        <v>311</v>
      </c>
      <c r="B173" s="15" t="s">
        <v>312</v>
      </c>
      <c r="C173" s="16">
        <v>0</v>
      </c>
      <c r="D173" s="16">
        <v>0</v>
      </c>
      <c r="E173" s="16"/>
      <c r="F173" s="16">
        <f t="shared" si="34"/>
        <v>0</v>
      </c>
      <c r="H173" s="9" t="e">
        <f>+C173+D173+#REF!</f>
        <v>#REF!</v>
      </c>
    </row>
    <row r="174" spans="1:8" x14ac:dyDescent="0.2">
      <c r="A174" s="26" t="s">
        <v>313</v>
      </c>
      <c r="B174" s="15" t="s">
        <v>314</v>
      </c>
      <c r="C174" s="16">
        <v>0</v>
      </c>
      <c r="D174" s="16">
        <v>0</v>
      </c>
      <c r="E174" s="16"/>
      <c r="F174" s="16">
        <f t="shared" si="34"/>
        <v>0</v>
      </c>
      <c r="H174" s="9"/>
    </row>
    <row r="175" spans="1:8" ht="16.5" x14ac:dyDescent="0.3">
      <c r="A175" s="18" t="s">
        <v>315</v>
      </c>
      <c r="B175" s="19" t="s">
        <v>316</v>
      </c>
      <c r="C175" s="20">
        <f>SUM(C176:C178)</f>
        <v>0</v>
      </c>
      <c r="D175" s="20">
        <f t="shared" ref="D175:E175" si="35">SUM(D176:D178)</f>
        <v>0</v>
      </c>
      <c r="E175" s="20">
        <f t="shared" si="35"/>
        <v>6789414.6299999999</v>
      </c>
      <c r="F175" s="20">
        <f>SUM(F176)</f>
        <v>6789414.6299999999</v>
      </c>
      <c r="H175" s="9" t="e">
        <f>+C175+D175+#REF!</f>
        <v>#REF!</v>
      </c>
    </row>
    <row r="176" spans="1:8" x14ac:dyDescent="0.2">
      <c r="A176" s="26" t="s">
        <v>317</v>
      </c>
      <c r="B176" s="15" t="s">
        <v>318</v>
      </c>
      <c r="C176" s="16">
        <v>0</v>
      </c>
      <c r="D176" s="16">
        <v>0</v>
      </c>
      <c r="E176" s="16">
        <v>6789414.6299999999</v>
      </c>
      <c r="F176" s="16">
        <f>SUM(C176:E176)</f>
        <v>6789414.6299999999</v>
      </c>
      <c r="H176" s="9" t="e">
        <f>+C176+D176+#REF!</f>
        <v>#REF!</v>
      </c>
    </row>
    <row r="177" spans="1:8" x14ac:dyDescent="0.2">
      <c r="A177" s="26" t="s">
        <v>319</v>
      </c>
      <c r="B177" s="15" t="s">
        <v>320</v>
      </c>
      <c r="C177" s="16">
        <v>0</v>
      </c>
      <c r="D177" s="16">
        <v>0</v>
      </c>
      <c r="E177" s="16">
        <v>0</v>
      </c>
      <c r="F177" s="16">
        <f t="shared" ref="F177:F178" si="36">SUM(C177:E177)</f>
        <v>0</v>
      </c>
      <c r="H177" s="9" t="e">
        <f>+C177+D177+#REF!</f>
        <v>#REF!</v>
      </c>
    </row>
    <row r="178" spans="1:8" ht="13.5" thickBot="1" x14ac:dyDescent="0.25">
      <c r="A178" s="24" t="s">
        <v>321</v>
      </c>
      <c r="B178" s="15" t="s">
        <v>322</v>
      </c>
      <c r="C178" s="16">
        <v>0</v>
      </c>
      <c r="D178" s="16">
        <v>0</v>
      </c>
      <c r="E178" s="16">
        <v>0</v>
      </c>
      <c r="F178" s="16">
        <f t="shared" si="36"/>
        <v>0</v>
      </c>
      <c r="H178" s="9" t="e">
        <f>+C178+D178+#REF!</f>
        <v>#REF!</v>
      </c>
    </row>
    <row r="179" spans="1:8" ht="16.5" thickBot="1" x14ac:dyDescent="0.3">
      <c r="A179" s="6">
        <v>2.6</v>
      </c>
      <c r="B179" s="7" t="s">
        <v>323</v>
      </c>
      <c r="C179" s="8">
        <f>+C180+C188+C193+C196+C203+C206+C220</f>
        <v>0</v>
      </c>
      <c r="D179" s="8">
        <f>+D180+D188+D193+D196+D203+D206+D220</f>
        <v>505022.66</v>
      </c>
      <c r="E179" s="8">
        <f t="shared" ref="E179:F179" si="37">+E180+E188+E193+E196+E203+E206+E220</f>
        <v>899513.16999999993</v>
      </c>
      <c r="F179" s="8">
        <f t="shared" si="37"/>
        <v>1404535.8299999998</v>
      </c>
      <c r="H179" s="9" t="e">
        <f>+C179+D179+#REF!</f>
        <v>#REF!</v>
      </c>
    </row>
    <row r="180" spans="1:8" ht="16.5" x14ac:dyDescent="0.3">
      <c r="A180" s="10" t="s">
        <v>324</v>
      </c>
      <c r="B180" s="11" t="s">
        <v>325</v>
      </c>
      <c r="C180" s="13">
        <f>SUM(C181:C187)</f>
        <v>0</v>
      </c>
      <c r="D180" s="13">
        <f>SUM(D181:D187)</f>
        <v>0</v>
      </c>
      <c r="E180" s="13">
        <f t="shared" ref="E180:F180" si="38">SUM(E181:E187)</f>
        <v>173464.46</v>
      </c>
      <c r="F180" s="13">
        <f t="shared" si="38"/>
        <v>173464.46</v>
      </c>
      <c r="H180" s="9" t="e">
        <f>+C180+D180+#REF!</f>
        <v>#REF!</v>
      </c>
    </row>
    <row r="181" spans="1:8" x14ac:dyDescent="0.2">
      <c r="A181" s="26" t="s">
        <v>326</v>
      </c>
      <c r="B181" s="15" t="s">
        <v>327</v>
      </c>
      <c r="C181" s="16">
        <v>0</v>
      </c>
      <c r="D181" s="16">
        <v>0</v>
      </c>
      <c r="E181" s="16">
        <v>0</v>
      </c>
      <c r="F181" s="16">
        <f>SUM(C181:E181)</f>
        <v>0</v>
      </c>
      <c r="H181" s="9" t="e">
        <f>+C181+D181+#REF!</f>
        <v>#REF!</v>
      </c>
    </row>
    <row r="182" spans="1:8" x14ac:dyDescent="0.2">
      <c r="A182" s="26" t="s">
        <v>328</v>
      </c>
      <c r="B182" s="15" t="s">
        <v>329</v>
      </c>
      <c r="C182" s="16">
        <v>0</v>
      </c>
      <c r="D182" s="16">
        <v>0</v>
      </c>
      <c r="E182" s="16"/>
      <c r="F182" s="16">
        <f t="shared" ref="F182:F187" si="39">SUM(C182:E182)</f>
        <v>0</v>
      </c>
      <c r="H182" s="9" t="e">
        <f>+C182+D182+#REF!</f>
        <v>#REF!</v>
      </c>
    </row>
    <row r="183" spans="1:8" x14ac:dyDescent="0.2">
      <c r="A183" s="26" t="s">
        <v>330</v>
      </c>
      <c r="B183" s="15" t="s">
        <v>331</v>
      </c>
      <c r="C183" s="16">
        <v>0</v>
      </c>
      <c r="D183" s="16">
        <v>0</v>
      </c>
      <c r="E183" s="16">
        <v>168165.46</v>
      </c>
      <c r="F183" s="16">
        <f t="shared" si="39"/>
        <v>168165.46</v>
      </c>
      <c r="H183" s="9" t="e">
        <f>+C183+D183+#REF!</f>
        <v>#REF!</v>
      </c>
    </row>
    <row r="184" spans="1:8" x14ac:dyDescent="0.2">
      <c r="A184" s="26" t="s">
        <v>332</v>
      </c>
      <c r="B184" s="15" t="s">
        <v>333</v>
      </c>
      <c r="C184" s="16">
        <v>0</v>
      </c>
      <c r="D184" s="16">
        <v>0</v>
      </c>
      <c r="E184" s="16"/>
      <c r="F184" s="16">
        <f t="shared" si="39"/>
        <v>0</v>
      </c>
      <c r="H184" s="9" t="e">
        <f>+C184+D184+#REF!</f>
        <v>#REF!</v>
      </c>
    </row>
    <row r="185" spans="1:8" x14ac:dyDescent="0.2">
      <c r="A185" s="26" t="s">
        <v>334</v>
      </c>
      <c r="B185" s="15" t="s">
        <v>335</v>
      </c>
      <c r="C185" s="16">
        <v>0</v>
      </c>
      <c r="D185" s="16">
        <v>0</v>
      </c>
      <c r="E185" s="16"/>
      <c r="F185" s="16">
        <f t="shared" si="39"/>
        <v>0</v>
      </c>
      <c r="H185" s="9" t="e">
        <f>+C185+D185+#REF!</f>
        <v>#REF!</v>
      </c>
    </row>
    <row r="186" spans="1:8" x14ac:dyDescent="0.2">
      <c r="A186" s="26" t="s">
        <v>336</v>
      </c>
      <c r="B186" s="15" t="s">
        <v>337</v>
      </c>
      <c r="C186" s="16">
        <v>0</v>
      </c>
      <c r="D186" s="16">
        <v>0</v>
      </c>
      <c r="E186" s="16"/>
      <c r="F186" s="16">
        <f t="shared" si="39"/>
        <v>0</v>
      </c>
      <c r="H186" s="9" t="e">
        <f>+C186+D186+#REF!</f>
        <v>#REF!</v>
      </c>
    </row>
    <row r="187" spans="1:8" ht="13.5" thickBot="1" x14ac:dyDescent="0.25">
      <c r="A187" s="26" t="s">
        <v>406</v>
      </c>
      <c r="B187" s="15" t="s">
        <v>407</v>
      </c>
      <c r="C187" s="16"/>
      <c r="D187" s="16"/>
      <c r="E187" s="16">
        <v>5299</v>
      </c>
      <c r="F187" s="16">
        <f t="shared" si="39"/>
        <v>5299</v>
      </c>
      <c r="H187" s="9"/>
    </row>
    <row r="188" spans="1:8" ht="16.5" x14ac:dyDescent="0.3">
      <c r="A188" s="18" t="s">
        <v>338</v>
      </c>
      <c r="B188" s="19" t="s">
        <v>339</v>
      </c>
      <c r="C188" s="20">
        <f>SUM(C189:C192)</f>
        <v>0</v>
      </c>
      <c r="D188" s="20">
        <f t="shared" ref="D188:E188" si="40">SUM(D189:D192)</f>
        <v>0</v>
      </c>
      <c r="E188" s="20">
        <f t="shared" si="40"/>
        <v>124778.72</v>
      </c>
      <c r="F188" s="13">
        <f>SUM(F189:F192)</f>
        <v>124778.72</v>
      </c>
      <c r="H188" s="9" t="e">
        <f>+C188+D188+#REF!</f>
        <v>#REF!</v>
      </c>
    </row>
    <row r="189" spans="1:8" x14ac:dyDescent="0.2">
      <c r="A189" s="26" t="s">
        <v>340</v>
      </c>
      <c r="B189" s="15" t="s">
        <v>341</v>
      </c>
      <c r="C189" s="16">
        <v>0</v>
      </c>
      <c r="D189" s="16">
        <v>0</v>
      </c>
      <c r="E189" s="16">
        <v>71973.72</v>
      </c>
      <c r="F189" s="16">
        <f>SUM(C189:E189)</f>
        <v>71973.72</v>
      </c>
      <c r="H189" s="9" t="e">
        <f>+C189+D189+#REF!</f>
        <v>#REF!</v>
      </c>
    </row>
    <row r="190" spans="1:8" x14ac:dyDescent="0.2">
      <c r="A190" s="26" t="s">
        <v>342</v>
      </c>
      <c r="B190" s="15" t="s">
        <v>389</v>
      </c>
      <c r="C190" s="16">
        <v>0</v>
      </c>
      <c r="D190" s="16">
        <v>0</v>
      </c>
      <c r="E190" s="16">
        <v>52805</v>
      </c>
      <c r="F190" s="16">
        <f>SUM(C190:E190)</f>
        <v>52805</v>
      </c>
      <c r="H190" s="9" t="e">
        <f>+C190+D190+#REF!</f>
        <v>#REF!</v>
      </c>
    </row>
    <row r="191" spans="1:8" x14ac:dyDescent="0.2">
      <c r="A191" s="26" t="s">
        <v>343</v>
      </c>
      <c r="B191" s="17" t="s">
        <v>344</v>
      </c>
      <c r="C191" s="16">
        <v>0</v>
      </c>
      <c r="D191" s="16">
        <v>0</v>
      </c>
      <c r="E191" s="16">
        <v>0</v>
      </c>
      <c r="F191" s="16">
        <f>SUM(C191:E191)</f>
        <v>0</v>
      </c>
      <c r="H191" s="9" t="e">
        <f>+C191+D191+#REF!</f>
        <v>#REF!</v>
      </c>
    </row>
    <row r="192" spans="1:8" x14ac:dyDescent="0.2">
      <c r="A192" s="26" t="s">
        <v>345</v>
      </c>
      <c r="B192" s="15" t="s">
        <v>346</v>
      </c>
      <c r="C192" s="16">
        <v>0</v>
      </c>
      <c r="D192" s="16">
        <v>0</v>
      </c>
      <c r="E192" s="16">
        <v>0</v>
      </c>
      <c r="F192" s="16">
        <f>SUM(C192:E192)</f>
        <v>0</v>
      </c>
      <c r="H192" s="9" t="e">
        <f>+C192+D192+#REF!</f>
        <v>#REF!</v>
      </c>
    </row>
    <row r="193" spans="1:9" ht="16.5" x14ac:dyDescent="0.3">
      <c r="A193" s="18" t="s">
        <v>347</v>
      </c>
      <c r="B193" s="19" t="s">
        <v>348</v>
      </c>
      <c r="C193" s="20">
        <f>SUM(C194:C195)</f>
        <v>0</v>
      </c>
      <c r="D193" s="20">
        <f t="shared" ref="D193:E193" si="41">SUM(D194:D195)</f>
        <v>0</v>
      </c>
      <c r="E193" s="20">
        <f t="shared" si="41"/>
        <v>0</v>
      </c>
      <c r="F193" s="20">
        <f>+F195</f>
        <v>0</v>
      </c>
      <c r="H193" s="9" t="e">
        <f>+C193+D193+#REF!</f>
        <v>#REF!</v>
      </c>
    </row>
    <row r="194" spans="1:9" x14ac:dyDescent="0.2">
      <c r="A194" s="26" t="s">
        <v>349</v>
      </c>
      <c r="B194" s="15" t="s">
        <v>350</v>
      </c>
      <c r="C194" s="16">
        <v>0</v>
      </c>
      <c r="D194" s="16">
        <v>0</v>
      </c>
      <c r="E194" s="16">
        <v>0</v>
      </c>
      <c r="F194" s="16"/>
      <c r="H194" s="9" t="e">
        <f>+C194+D194+#REF!</f>
        <v>#REF!</v>
      </c>
    </row>
    <row r="195" spans="1:9" ht="13.5" thickBot="1" x14ac:dyDescent="0.25">
      <c r="A195" s="26" t="s">
        <v>351</v>
      </c>
      <c r="B195" s="15" t="s">
        <v>352</v>
      </c>
      <c r="C195" s="16">
        <v>0</v>
      </c>
      <c r="D195" s="16">
        <v>0</v>
      </c>
      <c r="E195" s="16">
        <v>0</v>
      </c>
      <c r="F195" s="16">
        <f>SUM(C195:D195)</f>
        <v>0</v>
      </c>
      <c r="H195" s="9" t="e">
        <f>+C195+D195+#REF!</f>
        <v>#REF!</v>
      </c>
    </row>
    <row r="196" spans="1:9" ht="16.5" x14ac:dyDescent="0.3">
      <c r="A196" s="18" t="s">
        <v>353</v>
      </c>
      <c r="B196" s="19" t="s">
        <v>354</v>
      </c>
      <c r="C196" s="20">
        <f>SUM(C197:C202)</f>
        <v>0</v>
      </c>
      <c r="D196" s="20">
        <f>SUM(D197:D202)</f>
        <v>0</v>
      </c>
      <c r="E196" s="20">
        <f>SUM(E197:E202)</f>
        <v>601269.99</v>
      </c>
      <c r="F196" s="13">
        <f>SUM(F197:F201)</f>
        <v>601269.99</v>
      </c>
      <c r="H196" s="9" t="e">
        <f>+C196+D196+#REF!</f>
        <v>#REF!</v>
      </c>
      <c r="I196" s="64"/>
    </row>
    <row r="197" spans="1:9" x14ac:dyDescent="0.2">
      <c r="A197" s="26" t="s">
        <v>355</v>
      </c>
      <c r="B197" s="15" t="s">
        <v>356</v>
      </c>
      <c r="C197" s="16">
        <v>0</v>
      </c>
      <c r="D197" s="16">
        <v>0</v>
      </c>
      <c r="E197" s="16"/>
      <c r="F197" s="16">
        <f>SUM(C197:E197)</f>
        <v>0</v>
      </c>
      <c r="H197" s="9" t="e">
        <f>+C197+D197+#REF!</f>
        <v>#REF!</v>
      </c>
    </row>
    <row r="198" spans="1:9" x14ac:dyDescent="0.2">
      <c r="A198" s="26" t="s">
        <v>357</v>
      </c>
      <c r="B198" s="15" t="s">
        <v>333</v>
      </c>
      <c r="C198" s="16">
        <v>0</v>
      </c>
      <c r="D198" s="16">
        <v>0</v>
      </c>
      <c r="E198" s="16"/>
      <c r="F198" s="16">
        <f t="shared" ref="F198:F202" si="42">SUM(C198:E198)</f>
        <v>0</v>
      </c>
      <c r="H198" s="9"/>
    </row>
    <row r="199" spans="1:9" x14ac:dyDescent="0.2">
      <c r="A199" s="26" t="s">
        <v>358</v>
      </c>
      <c r="B199" s="15" t="s">
        <v>359</v>
      </c>
      <c r="C199" s="16">
        <v>0</v>
      </c>
      <c r="D199" s="16">
        <v>0</v>
      </c>
      <c r="E199" s="16">
        <v>181189.99</v>
      </c>
      <c r="F199" s="16">
        <f t="shared" si="42"/>
        <v>181189.99</v>
      </c>
      <c r="H199" s="9" t="e">
        <f>+C199+D199+#REF!</f>
        <v>#REF!</v>
      </c>
    </row>
    <row r="200" spans="1:9" x14ac:dyDescent="0.2">
      <c r="A200" s="26" t="s">
        <v>360</v>
      </c>
      <c r="B200" s="15" t="s">
        <v>361</v>
      </c>
      <c r="C200" s="16">
        <v>0</v>
      </c>
      <c r="D200" s="16">
        <v>0</v>
      </c>
      <c r="E200" s="16">
        <v>420080</v>
      </c>
      <c r="F200" s="16">
        <f t="shared" si="42"/>
        <v>420080</v>
      </c>
      <c r="H200" s="9" t="e">
        <f>+C200+D200+#REF!</f>
        <v>#REF!</v>
      </c>
    </row>
    <row r="201" spans="1:9" x14ac:dyDescent="0.2">
      <c r="A201" s="26" t="s">
        <v>362</v>
      </c>
      <c r="B201" s="15" t="s">
        <v>363</v>
      </c>
      <c r="C201" s="16">
        <v>0</v>
      </c>
      <c r="D201" s="16">
        <v>0</v>
      </c>
      <c r="E201" s="16">
        <v>0</v>
      </c>
      <c r="F201" s="16">
        <f t="shared" si="42"/>
        <v>0</v>
      </c>
      <c r="H201" s="9" t="e">
        <f>+C201+D201+#REF!</f>
        <v>#REF!</v>
      </c>
    </row>
    <row r="202" spans="1:9" x14ac:dyDescent="0.2">
      <c r="A202" s="26" t="s">
        <v>364</v>
      </c>
      <c r="B202" s="15" t="s">
        <v>365</v>
      </c>
      <c r="C202" s="16">
        <v>0</v>
      </c>
      <c r="D202" s="16">
        <v>0</v>
      </c>
      <c r="E202" s="16"/>
      <c r="F202" s="16">
        <f t="shared" si="42"/>
        <v>0</v>
      </c>
      <c r="H202" s="9" t="e">
        <f>+C202+D202+#REF!</f>
        <v>#REF!</v>
      </c>
    </row>
    <row r="203" spans="1:9" ht="16.5" x14ac:dyDescent="0.3">
      <c r="A203" s="18" t="s">
        <v>366</v>
      </c>
      <c r="B203" s="19" t="s">
        <v>367</v>
      </c>
      <c r="C203" s="20">
        <f>SUM(C204:C205)</f>
        <v>0</v>
      </c>
      <c r="D203" s="20">
        <f t="shared" ref="D203:E203" si="43">SUM(D204:D205)</f>
        <v>505022.66</v>
      </c>
      <c r="E203" s="20">
        <f t="shared" si="43"/>
        <v>0</v>
      </c>
      <c r="F203" s="20">
        <f>SUM(F204:F205)</f>
        <v>505022.66</v>
      </c>
      <c r="H203" s="9"/>
    </row>
    <row r="204" spans="1:9" x14ac:dyDescent="0.2">
      <c r="A204" s="26" t="s">
        <v>368</v>
      </c>
      <c r="B204" s="15" t="s">
        <v>369</v>
      </c>
      <c r="C204" s="16"/>
      <c r="D204" s="16">
        <v>505022.66</v>
      </c>
      <c r="E204" s="16"/>
      <c r="F204" s="16">
        <f>SUM(C204:E204)</f>
        <v>505022.66</v>
      </c>
      <c r="H204" s="9"/>
    </row>
    <row r="205" spans="1:9" x14ac:dyDescent="0.2">
      <c r="A205" s="26" t="s">
        <v>370</v>
      </c>
      <c r="B205" s="15" t="s">
        <v>371</v>
      </c>
      <c r="C205" s="16">
        <v>0</v>
      </c>
      <c r="D205" s="16">
        <v>0</v>
      </c>
      <c r="E205" s="16"/>
      <c r="F205" s="16">
        <f>SUM(C205:D205)</f>
        <v>0</v>
      </c>
      <c r="H205" s="9"/>
    </row>
    <row r="206" spans="1:9" ht="16.5" x14ac:dyDescent="0.3">
      <c r="A206" s="18" t="s">
        <v>372</v>
      </c>
      <c r="B206" s="19" t="s">
        <v>373</v>
      </c>
      <c r="C206" s="20">
        <f>SUM(C207:C219)</f>
        <v>0</v>
      </c>
      <c r="D206" s="20">
        <f t="shared" ref="D206" si="44">SUM(D207:D219)</f>
        <v>0</v>
      </c>
      <c r="E206" s="20">
        <f>SUM(E207:E219)</f>
        <v>0</v>
      </c>
      <c r="F206" s="20">
        <f>+F207+F208+F219</f>
        <v>0</v>
      </c>
      <c r="H206" s="9" t="e">
        <f>+C206+D206+#REF!</f>
        <v>#REF!</v>
      </c>
    </row>
    <row r="207" spans="1:9" x14ac:dyDescent="0.2">
      <c r="A207" s="26" t="s">
        <v>374</v>
      </c>
      <c r="B207" s="15" t="s">
        <v>375</v>
      </c>
      <c r="C207" s="16"/>
      <c r="D207" s="16"/>
      <c r="E207" s="16"/>
      <c r="F207" s="16"/>
      <c r="H207" s="9" t="e">
        <f>+C207+D207+#REF!</f>
        <v>#REF!</v>
      </c>
    </row>
    <row r="208" spans="1:9" x14ac:dyDescent="0.2">
      <c r="A208" s="26" t="s">
        <v>376</v>
      </c>
      <c r="B208" s="15" t="s">
        <v>377</v>
      </c>
      <c r="C208" s="16"/>
      <c r="D208" s="16"/>
      <c r="E208" s="16"/>
      <c r="F208" s="16"/>
      <c r="H208" s="9" t="e">
        <f>+C208+D208+#REF!</f>
        <v>#REF!</v>
      </c>
    </row>
    <row r="209" spans="1:8" ht="16.5" hidden="1" x14ac:dyDescent="0.3">
      <c r="A209" s="43"/>
      <c r="B209" s="44" t="s">
        <v>378</v>
      </c>
      <c r="C209" s="16"/>
      <c r="D209" s="16"/>
      <c r="E209" s="16"/>
      <c r="F209" s="16" t="e">
        <f>+C209+D209+#REF!</f>
        <v>#REF!</v>
      </c>
      <c r="H209" s="9" t="e">
        <f>+C209+D209+#REF!</f>
        <v>#REF!</v>
      </c>
    </row>
    <row r="210" spans="1:8" hidden="1" x14ac:dyDescent="0.2">
      <c r="A210" s="26" t="s">
        <v>349</v>
      </c>
      <c r="B210" s="15" t="s">
        <v>350</v>
      </c>
      <c r="C210" s="16"/>
      <c r="D210" s="16"/>
      <c r="E210" s="16"/>
      <c r="F210" s="16" t="e">
        <f>+C210+D210+#REF!</f>
        <v>#REF!</v>
      </c>
      <c r="H210" s="9" t="e">
        <f>+C210+D210+#REF!</f>
        <v>#REF!</v>
      </c>
    </row>
    <row r="211" spans="1:8" hidden="1" x14ac:dyDescent="0.2">
      <c r="A211" s="26"/>
      <c r="B211" s="15"/>
      <c r="C211" s="16"/>
      <c r="D211" s="16"/>
      <c r="E211" s="16"/>
      <c r="F211" s="16" t="e">
        <f>+C211+D211+#REF!</f>
        <v>#REF!</v>
      </c>
      <c r="H211" s="9" t="e">
        <f>+C211+D211+#REF!</f>
        <v>#REF!</v>
      </c>
    </row>
    <row r="212" spans="1:8" ht="16.5" hidden="1" x14ac:dyDescent="0.3">
      <c r="A212" s="45" t="s">
        <v>353</v>
      </c>
      <c r="B212" s="46" t="s">
        <v>379</v>
      </c>
      <c r="C212" s="16"/>
      <c r="D212" s="16"/>
      <c r="E212" s="16"/>
      <c r="F212" s="16" t="e">
        <f>+C212+D212+#REF!</f>
        <v>#REF!</v>
      </c>
      <c r="H212" s="9" t="e">
        <f>+C212+D212+#REF!</f>
        <v>#REF!</v>
      </c>
    </row>
    <row r="213" spans="1:8" hidden="1" x14ac:dyDescent="0.2">
      <c r="A213" s="26" t="s">
        <v>364</v>
      </c>
      <c r="B213" s="15" t="s">
        <v>380</v>
      </c>
      <c r="C213" s="16"/>
      <c r="D213" s="16"/>
      <c r="E213" s="16"/>
      <c r="F213" s="16" t="e">
        <f>+C213+D213+#REF!</f>
        <v>#REF!</v>
      </c>
      <c r="H213" s="9" t="e">
        <f>+C213+D213+#REF!</f>
        <v>#REF!</v>
      </c>
    </row>
    <row r="214" spans="1:8" hidden="1" x14ac:dyDescent="0.2">
      <c r="A214" s="24"/>
      <c r="B214" s="15"/>
      <c r="C214" s="16"/>
      <c r="D214" s="16"/>
      <c r="E214" s="16"/>
      <c r="F214" s="16" t="e">
        <f>+C214+D214+#REF!</f>
        <v>#REF!</v>
      </c>
      <c r="H214" s="9" t="e">
        <f>+C214+D214+#REF!</f>
        <v>#REF!</v>
      </c>
    </row>
    <row r="215" spans="1:8" ht="16.5" hidden="1" x14ac:dyDescent="0.3">
      <c r="A215" s="45" t="s">
        <v>372</v>
      </c>
      <c r="B215" s="46" t="s">
        <v>373</v>
      </c>
      <c r="C215" s="16"/>
      <c r="D215" s="16"/>
      <c r="E215" s="16"/>
      <c r="F215" s="16" t="e">
        <f>+C215+D215+#REF!</f>
        <v>#REF!</v>
      </c>
      <c r="H215" s="9" t="e">
        <f>+C215+D215+#REF!</f>
        <v>#REF!</v>
      </c>
    </row>
    <row r="216" spans="1:8" hidden="1" x14ac:dyDescent="0.2">
      <c r="A216" s="26" t="s">
        <v>374</v>
      </c>
      <c r="B216" s="15" t="s">
        <v>375</v>
      </c>
      <c r="C216" s="16"/>
      <c r="D216" s="16"/>
      <c r="E216" s="16"/>
      <c r="F216" s="16" t="e">
        <f>+C216+D216+#REF!</f>
        <v>#REF!</v>
      </c>
      <c r="H216" s="9" t="e">
        <f>+C216+D216+#REF!</f>
        <v>#REF!</v>
      </c>
    </row>
    <row r="217" spans="1:8" hidden="1" x14ac:dyDescent="0.2">
      <c r="A217" s="26" t="s">
        <v>381</v>
      </c>
      <c r="B217" s="15" t="s">
        <v>377</v>
      </c>
      <c r="C217" s="16"/>
      <c r="D217" s="16"/>
      <c r="E217" s="16"/>
      <c r="F217" s="16" t="e">
        <f>+C217+D217+#REF!</f>
        <v>#REF!</v>
      </c>
      <c r="H217" s="9" t="e">
        <f>+C217+D217+#REF!</f>
        <v>#REF!</v>
      </c>
    </row>
    <row r="218" spans="1:8" hidden="1" x14ac:dyDescent="0.2">
      <c r="A218" s="26"/>
      <c r="B218" s="15"/>
      <c r="C218" s="16"/>
      <c r="D218" s="16"/>
      <c r="E218" s="16"/>
      <c r="F218" s="16" t="e">
        <f>+C218+D218+#REF!</f>
        <v>#REF!</v>
      </c>
      <c r="H218" s="9" t="e">
        <f>+C218+D218+#REF!</f>
        <v>#REF!</v>
      </c>
    </row>
    <row r="219" spans="1:8" ht="13.5" thickBot="1" x14ac:dyDescent="0.25">
      <c r="A219" s="47" t="s">
        <v>382</v>
      </c>
      <c r="B219" s="30" t="s">
        <v>383</v>
      </c>
      <c r="C219" s="31">
        <v>0</v>
      </c>
      <c r="D219" s="31">
        <v>0</v>
      </c>
      <c r="E219" s="31"/>
      <c r="F219" s="31"/>
      <c r="H219" s="9" t="e">
        <f>+C219+D219+#REF!</f>
        <v>#REF!</v>
      </c>
    </row>
    <row r="220" spans="1:8" ht="16.5" x14ac:dyDescent="0.3">
      <c r="A220" s="18" t="s">
        <v>384</v>
      </c>
      <c r="B220" s="19" t="s">
        <v>367</v>
      </c>
      <c r="C220" s="20">
        <f>+C221</f>
        <v>0</v>
      </c>
      <c r="D220" s="20">
        <f>+D221</f>
        <v>0</v>
      </c>
      <c r="E220" s="20">
        <f>+E221</f>
        <v>0</v>
      </c>
      <c r="F220" s="13">
        <f>SUM(F221)</f>
        <v>0</v>
      </c>
      <c r="H220" s="9"/>
    </row>
    <row r="221" spans="1:8" x14ac:dyDescent="0.2">
      <c r="A221" s="47" t="s">
        <v>385</v>
      </c>
      <c r="B221" s="15" t="s">
        <v>386</v>
      </c>
      <c r="C221" s="31">
        <v>0</v>
      </c>
      <c r="D221" s="31">
        <v>0</v>
      </c>
      <c r="E221" s="31">
        <v>0</v>
      </c>
      <c r="F221" s="16">
        <f>SUM(C221:E221)</f>
        <v>0</v>
      </c>
      <c r="H221" s="9"/>
    </row>
    <row r="222" spans="1:8" ht="13.5" thickBot="1" x14ac:dyDescent="0.25">
      <c r="A222" s="50"/>
      <c r="B222" s="51"/>
      <c r="C222" s="52"/>
      <c r="D222" s="52"/>
      <c r="E222" s="52"/>
      <c r="F222" s="16">
        <f>SUM(C222:E222)</f>
        <v>0</v>
      </c>
      <c r="H222" s="9" t="e">
        <f>+C222+D222+#REF!</f>
        <v>#REF!</v>
      </c>
    </row>
    <row r="223" spans="1:8" ht="18.75" thickBot="1" x14ac:dyDescent="0.3">
      <c r="A223" s="53"/>
      <c r="B223" s="54" t="s">
        <v>378</v>
      </c>
      <c r="C223" s="56">
        <f>+C8+C34+C103+C167+C179</f>
        <v>43936149.679999992</v>
      </c>
      <c r="D223" s="56">
        <f>+D8+D34+D103+D167+D179</f>
        <v>85243548.979999989</v>
      </c>
      <c r="E223" s="56">
        <f>+E8+E34+E103+E167+E179</f>
        <v>21678602.780000001</v>
      </c>
      <c r="F223" s="56">
        <f>+F8+F34+F103+F167+F179</f>
        <v>150858301.43999997</v>
      </c>
      <c r="H223" s="9" t="e">
        <f>+C223+D223+#REF!</f>
        <v>#REF!</v>
      </c>
    </row>
    <row r="224" spans="1:8" ht="13.5" thickTop="1" x14ac:dyDescent="0.2">
      <c r="A224" s="57"/>
      <c r="B224" s="58"/>
      <c r="C224" s="59"/>
      <c r="D224" s="59"/>
      <c r="E224" s="73"/>
      <c r="F224" s="71"/>
      <c r="H224" s="9" t="e">
        <f>+C224+D224+#REF!</f>
        <v>#REF!</v>
      </c>
    </row>
    <row r="225" spans="1:8" hidden="1" x14ac:dyDescent="0.2"/>
    <row r="226" spans="1:8" hidden="1" x14ac:dyDescent="0.2">
      <c r="H226" s="9">
        <f>SUM(C223:D223)</f>
        <v>129179698.65999998</v>
      </c>
    </row>
    <row r="227" spans="1:8" hidden="1" x14ac:dyDescent="0.2">
      <c r="F227" s="9"/>
    </row>
    <row r="228" spans="1:8" hidden="1" x14ac:dyDescent="0.2"/>
    <row r="229" spans="1:8" hidden="1" x14ac:dyDescent="0.2"/>
    <row r="230" spans="1:8" hidden="1" x14ac:dyDescent="0.2"/>
    <row r="231" spans="1:8" hidden="1" x14ac:dyDescent="0.2"/>
    <row r="232" spans="1:8" hidden="1" x14ac:dyDescent="0.2">
      <c r="A232" s="1" t="s">
        <v>387</v>
      </c>
      <c r="C232" s="60">
        <f>+C206+C196+C193+C188+C180+C175+C157+C148+C133+C126+C123+C116+C110+C104+C98+C81+C65+C60+C53+C48+C45+C42+C35+C30+C21+C18+C16+C12+C9</f>
        <v>43936149.68</v>
      </c>
      <c r="D232" s="60">
        <f>+D179+D167+D103+D34+D8</f>
        <v>85243548.979999989</v>
      </c>
      <c r="E232" s="60"/>
      <c r="F232" s="60" t="e">
        <f>+#REF!+D232+C232</f>
        <v>#REF!</v>
      </c>
      <c r="H232" s="9" t="e">
        <f>+H223</f>
        <v>#REF!</v>
      </c>
    </row>
    <row r="233" spans="1:8" hidden="1" x14ac:dyDescent="0.2"/>
    <row r="234" spans="1:8" hidden="1" x14ac:dyDescent="0.2">
      <c r="F234" s="9"/>
    </row>
    <row r="235" spans="1:8" hidden="1" x14ac:dyDescent="0.2"/>
    <row r="236" spans="1:8" x14ac:dyDescent="0.2">
      <c r="A236" s="61"/>
      <c r="C236" s="62"/>
      <c r="D236" s="62"/>
      <c r="E236" s="62"/>
      <c r="F236" s="62">
        <f>+F223-E223-D223-C223</f>
        <v>0</v>
      </c>
      <c r="G236" s="62"/>
      <c r="H236" s="62" t="e">
        <f>+H223-H232</f>
        <v>#REF!</v>
      </c>
    </row>
    <row r="237" spans="1:8" x14ac:dyDescent="0.2">
      <c r="C237" s="62"/>
      <c r="D237" s="9"/>
      <c r="E237" s="9"/>
      <c r="F237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59" orientation="portrait" r:id="rId1"/>
  <headerFooter alignWithMargins="0"/>
  <rowBreaks count="3" manualBreakCount="3">
    <brk id="59" max="6" man="1"/>
    <brk id="131" max="6" man="1"/>
    <brk id="2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Consolidado Enero 2017</vt:lpstr>
      <vt:lpstr>Consolidado Febrero 2017</vt:lpstr>
      <vt:lpstr>Consolidado Marzo 2017 </vt:lpstr>
      <vt:lpstr>Consolidado Abril 2017</vt:lpstr>
      <vt:lpstr>Consolidado Mayo 2017</vt:lpstr>
      <vt:lpstr>Consolidado Junio 2017</vt:lpstr>
      <vt:lpstr>'Consolidado Abril 2017'!Área_de_impresión</vt:lpstr>
      <vt:lpstr>'Consolidado Enero 2017'!Área_de_impresión</vt:lpstr>
      <vt:lpstr>'Consolidado Febrero 2017'!Área_de_impresión</vt:lpstr>
      <vt:lpstr>'Consolidado Junio 2017'!Área_de_impresión</vt:lpstr>
      <vt:lpstr>'Consolidado Marzo 2017 '!Área_de_impresión</vt:lpstr>
      <vt:lpstr>'Consolidado Mayo 2017'!Área_de_impresión</vt:lpstr>
      <vt:lpstr>'Consolidado Abril 2017'!Títulos_a_imprimir</vt:lpstr>
      <vt:lpstr>'Consolidado Enero 2017'!Títulos_a_imprimir</vt:lpstr>
      <vt:lpstr>'Consolidado Febrero 2017'!Títulos_a_imprimir</vt:lpstr>
      <vt:lpstr>'Consolidado Junio 2017'!Títulos_a_imprimir</vt:lpstr>
      <vt:lpstr>'Consolidado Marzo 2017 '!Títulos_a_imprimir</vt:lpstr>
      <vt:lpstr>'Consolidado Mayo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2017-03-20T18:24:33Z</cp:lastPrinted>
  <dcterms:created xsi:type="dcterms:W3CDTF">2017-02-07T20:16:27Z</dcterms:created>
  <dcterms:modified xsi:type="dcterms:W3CDTF">2019-03-29T14:14:20Z</dcterms:modified>
</cp:coreProperties>
</file>