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RZO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6" i="3" l="1"/>
  <c r="G225" i="3"/>
  <c r="G230" i="3"/>
  <c r="G216" i="3"/>
  <c r="G215" i="3"/>
  <c r="G200" i="3"/>
  <c r="G198" i="3"/>
  <c r="G192" i="3"/>
  <c r="G191" i="3"/>
  <c r="G187" i="3"/>
  <c r="G180" i="3"/>
  <c r="G179" i="3"/>
  <c r="G178" i="3"/>
  <c r="G174" i="3"/>
  <c r="G170" i="3"/>
  <c r="G169" i="3"/>
  <c r="G120" i="3"/>
  <c r="G152" i="3"/>
  <c r="G149" i="3"/>
  <c r="G147" i="3"/>
  <c r="G145" i="3"/>
  <c r="G139" i="3"/>
  <c r="G144" i="3"/>
  <c r="G136" i="3"/>
  <c r="G135" i="3"/>
  <c r="G134" i="3"/>
  <c r="G131" i="3"/>
  <c r="G130" i="3"/>
  <c r="G124" i="3"/>
  <c r="G122" i="3"/>
  <c r="G119" i="3"/>
  <c r="G118" i="3"/>
  <c r="G117" i="3"/>
  <c r="G115" i="3"/>
  <c r="G112" i="3"/>
  <c r="G111" i="3"/>
  <c r="G110" i="3"/>
  <c r="G94" i="3"/>
  <c r="G93" i="3"/>
  <c r="G92" i="3"/>
  <c r="G88" i="3"/>
  <c r="G87" i="3"/>
  <c r="G86" i="3"/>
  <c r="G85" i="3"/>
  <c r="G83" i="3"/>
  <c r="G82" i="3"/>
  <c r="G75" i="3"/>
  <c r="G69" i="3" l="1"/>
  <c r="G201" i="3"/>
  <c r="G76" i="3"/>
  <c r="G57" i="3" l="1"/>
  <c r="G155" i="3" l="1"/>
  <c r="G95" i="3"/>
  <c r="G231" i="3" l="1"/>
  <c r="H29" i="2" s="1"/>
  <c r="H28" i="2"/>
  <c r="H20" i="2"/>
  <c r="G27" i="3" l="1"/>
  <c r="G30" i="3"/>
  <c r="G29" i="3"/>
  <c r="H27" i="2" l="1"/>
  <c r="G193" i="3"/>
  <c r="H25" i="2"/>
  <c r="H19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H42" i="1" s="1"/>
  <c r="H43" i="1" s="1"/>
  <c r="H45" i="1" s="1"/>
</calcChain>
</file>

<file path=xl/sharedStrings.xml><?xml version="1.0" encoding="utf-8"?>
<sst xmlns="http://schemas.openxmlformats.org/spreadsheetml/2006/main" count="345" uniqueCount="316">
  <si>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</si>
  <si>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</si>
  <si>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</si>
  <si>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</si>
  <si>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</si>
  <si>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</si>
  <si>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</si>
  <si>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</si>
  <si>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</si>
  <si>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</si>
  <si>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</si>
  <si>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</si>
  <si>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</si>
  <si>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</si>
  <si>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</si>
  <si>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</si>
  <si>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</si>
  <si>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</si>
  <si>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</si>
  <si>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</si>
  <si>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</si>
  <si>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</si>
  <si>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</si>
  <si>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</si>
  <si>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</si>
  <si>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</si>
  <si>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</si>
  <si>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</si>
  <si>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</si>
  <si>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</si>
  <si>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</si>
  <si>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</si>
  <si>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</si>
  <si>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</si>
  <si>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</si>
  <si>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</si>
  <si>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</si>
  <si>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</si>
  <si>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</si>
  <si>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</si>
  <si>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</si>
  <si>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</si>
  <si>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</si>
  <si>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</si>
  <si>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</si>
  <si>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</si>
  <si>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</si>
  <si>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</si>
  <si>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</si>
  <si>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</si>
  <si>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</si>
  <si>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</si>
  <si>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</si>
  <si>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</si>
  <si>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</si>
  <si>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</si>
  <si>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</si>
  <si>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</si>
  <si>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</si>
  <si>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</si>
  <si>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</si>
  <si>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</si>
  <si>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</si>
  <si>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</si>
  <si>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</si>
  <si>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</si>
  <si>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</si>
  <si>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</si>
  <si>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</si>
  <si>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</si>
  <si>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</si>
  <si>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</si>
  <si>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</si>
  <si>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</si>
  <si>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</si>
  <si>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</si>
  <si>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</si>
  <si>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</si>
  <si>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</si>
  <si>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</si>
  <si>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</si>
  <si>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</si>
  <si>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</si>
  <si>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</si>
  <si>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</si>
  <si>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</si>
  <si>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</si>
  <si>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</si>
  <si>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</si>
  <si>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</si>
  <si>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</si>
  <si>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</si>
  <si>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</si>
  <si>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</si>
  <si>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</si>
  <si>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</si>
  <si>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</si>
  <si>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</si>
  <si>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</si>
  <si>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</si>
  <si>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</si>
  <si>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</si>
  <si>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</si>
  <si>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</si>
  <si>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</si>
  <si>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</si>
  <si>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</si>
  <si>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</si>
  <si>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</si>
  <si>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</si>
  <si>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</si>
  <si>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</si>
  <si>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</si>
  <si>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</si>
  <si>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</si>
  <si>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</si>
  <si>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</si>
  <si>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</si>
  <si>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</si>
  <si>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</si>
  <si>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</si>
  <si>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</si>
  <si>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</si>
  <si>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</si>
  <si>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</si>
  <si>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</si>
  <si>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</si>
  <si>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</si>
  <si>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</si>
  <si>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</si>
  <si>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</si>
  <si>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</si>
  <si>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</si>
  <si>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</si>
  <si>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</si>
  <si>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</si>
  <si>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</si>
  <si>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</si>
  <si>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</si>
  <si>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</si>
  <si>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</si>
  <si>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</si>
  <si>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</si>
  <si>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</si>
  <si>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</si>
  <si>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</si>
  <si>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</si>
  <si>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</si>
  <si>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</si>
  <si>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</si>
  <si>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</si>
  <si>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</si>
  <si>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</si>
  <si>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</si>
  <si>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</si>
  <si>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</si>
  <si>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</si>
  <si>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</si>
  <si>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</si>
  <si>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</si>
  <si>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</si>
  <si>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</si>
  <si>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</si>
  <si>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</si>
  <si>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</si>
  <si>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</si>
  <si>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</si>
  <si>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</si>
  <si>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</si>
  <si>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</si>
  <si>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</si>
  <si>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</si>
  <si>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</si>
  <si>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</si>
  <si>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</si>
  <si>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</si>
  <si>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</si>
  <si>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</si>
  <si>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</si>
  <si>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</si>
  <si>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</si>
  <si>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</si>
  <si>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</si>
  <si>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</si>
  <si>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</si>
  <si>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</si>
  <si>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</si>
  <si>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</si>
  <si>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</si>
  <si>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</si>
  <si>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</si>
  <si>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</si>
  <si>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</si>
  <si>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</si>
  <si>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</si>
  <si>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</si>
  <si>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</si>
  <si>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</si>
  <si>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</si>
  <si>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</si>
  <si>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</si>
  <si>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</si>
  <si>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</si>
  <si>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</si>
  <si>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</si>
  <si>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</si>
  <si>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</si>
  <si>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</si>
  <si>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</si>
  <si>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</si>
  <si>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</si>
  <si>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</si>
  <si>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</si>
  <si>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</si>
  <si>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</si>
  <si>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</si>
  <si>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</si>
  <si>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</si>
  <si>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</si>
  <si>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</si>
  <si>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</si>
  <si>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</si>
  <si>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</si>
  <si>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</si>
  <si>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</si>
  <si>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</si>
  <si>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</si>
  <si>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</si>
  <si>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</si>
  <si>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</si>
  <si>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</si>
  <si>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</si>
  <si>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</si>
  <si>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</si>
  <si>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</si>
  <si>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</si>
  <si>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</si>
  <si>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</si>
  <si>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</si>
  <si>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</si>
  <si>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</si>
  <si>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</si>
  <si>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</si>
  <si>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</si>
  <si>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</si>
  <si>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</si>
  <si>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</si>
  <si>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</si>
  <si>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</si>
  <si>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</si>
  <si>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</si>
  <si>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</si>
  <si>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</si>
  <si>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</si>
  <si>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</si>
  <si>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</si>
  <si>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</si>
  <si>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</si>
  <si>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</si>
  <si>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</si>
  <si>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</si>
  <si>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</si>
  <si>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</si>
  <si>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</si>
  <si>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</si>
  <si>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</si>
  <si>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</si>
  <si>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</si>
  <si>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</si>
  <si>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</si>
  <si>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</si>
  <si>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</si>
  <si>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</si>
  <si>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</si>
  <si>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</si>
  <si>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</si>
  <si>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</si>
  <si>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</si>
  <si>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</si>
  <si>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</si>
  <si>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</si>
  <si>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</si>
  <si>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</si>
  <si>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</si>
  <si>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</si>
  <si>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</si>
  <si>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</si>
  <si>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</si>
  <si>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</si>
  <si>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</si>
  <si>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</si>
  <si>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</si>
  <si>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</si>
  <si>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</si>
  <si>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</si>
  <si>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</si>
  <si>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</si>
  <si>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</si>
  <si>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</si>
  <si>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</si>
  <si>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</si>
  <si>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</si>
  <si>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</si>
  <si>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</si>
  <si>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6-2413</t>
  </si>
  <si>
    <t>PREMIOS LITERARIOS, DEPORTIVOS Y CULTURALES</t>
  </si>
  <si>
    <t>Sub Director Administrativo y Financiero</t>
  </si>
  <si>
    <t>6-2232</t>
  </si>
  <si>
    <t>VIÁTICOS FUERA DEL PAÍS</t>
  </si>
  <si>
    <t>6-227203</t>
  </si>
  <si>
    <t>MANTENIMIENTO Y REPARACION DE EQUIPO EDUCATIVOS</t>
  </si>
  <si>
    <t>6-2243</t>
  </si>
  <si>
    <t>ALMACENAJE</t>
  </si>
  <si>
    <t>6-2688</t>
  </si>
  <si>
    <t>LICENCIAS INFORMATICAS E INTELECTUALES</t>
  </si>
  <si>
    <t>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</si>
</sst>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C4" sqref="C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315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17225295.939999998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427243.78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17652539.719999999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897381795.02999997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214298991.43999994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231951531.15999994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149963853.30000001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160204789.63000003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71746741.529999733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71746741.529999733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231951531.15999976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306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22" workbookViewId="0">
      <selection activeCell="H41" sqref="H41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315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3639516357.5599999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109500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3639625857.5599999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'!G95</f>
        <v>202701378.11000004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'!G155</f>
        <v>39333362.420000002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'!G193</f>
        <v>3067201.7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'!G201</f>
        <v>3388880705.1800003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'!G226</f>
        <v>768255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'!G231</f>
        <v>4765455.1500000004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3639516357.5600004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109499.99999952316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109499.99999952316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306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39"/>
  <sheetViews>
    <sheetView topLeftCell="A5" workbookViewId="0">
      <selection activeCell="I15" sqref="I15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315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9" x14ac:dyDescent="0.25">
      <c r="B17" s="57" t="s">
        <v>49</v>
      </c>
      <c r="C17" s="2"/>
      <c r="E17" s="2"/>
      <c r="F17" s="2"/>
      <c r="G17" s="40">
        <v>2210000</v>
      </c>
    </row>
    <row r="18" spans="2:9" x14ac:dyDescent="0.25">
      <c r="B18" s="57" t="s">
        <v>50</v>
      </c>
      <c r="C18" s="2"/>
      <c r="E18" s="2"/>
      <c r="F18" s="2"/>
      <c r="G18" s="63">
        <v>15015295.939999999</v>
      </c>
    </row>
    <row r="19" spans="2:9" x14ac:dyDescent="0.25">
      <c r="B19" s="9"/>
      <c r="C19" s="2"/>
      <c r="D19" s="2"/>
      <c r="E19" s="2"/>
      <c r="F19" s="2"/>
      <c r="G19" s="56">
        <f>SUM(G17:G18)</f>
        <v>17225295.939999998</v>
      </c>
    </row>
    <row r="20" spans="2:9" x14ac:dyDescent="0.25">
      <c r="B20" s="9"/>
      <c r="C20" s="2"/>
      <c r="D20" s="2"/>
      <c r="E20" s="2"/>
      <c r="F20" s="2"/>
      <c r="G20" s="10"/>
    </row>
    <row r="21" spans="2:9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9" x14ac:dyDescent="0.25">
      <c r="B22" s="57" t="s">
        <v>53</v>
      </c>
      <c r="C22" s="2"/>
      <c r="E22" s="2"/>
      <c r="F22" s="2"/>
      <c r="G22" s="39">
        <v>427243.78</v>
      </c>
    </row>
    <row r="23" spans="2:9" x14ac:dyDescent="0.25">
      <c r="B23" s="57"/>
      <c r="C23" s="2"/>
      <c r="D23" s="2"/>
      <c r="E23" s="2"/>
      <c r="F23" s="2"/>
      <c r="G23" s="41">
        <f>SUM(G22:G22)</f>
        <v>427243.78</v>
      </c>
    </row>
    <row r="24" spans="2:9" x14ac:dyDescent="0.25">
      <c r="B24" s="57"/>
      <c r="C24" s="2"/>
      <c r="D24" s="2"/>
      <c r="E24" s="2"/>
      <c r="F24" s="2"/>
      <c r="G24" s="12"/>
    </row>
    <row r="25" spans="2:9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9" x14ac:dyDescent="0.25">
      <c r="B26" s="57" t="s">
        <v>57</v>
      </c>
      <c r="C26" s="2"/>
      <c r="D26" s="2"/>
      <c r="E26" s="2"/>
      <c r="F26" s="2"/>
      <c r="G26" s="40">
        <v>505913260.44999999</v>
      </c>
    </row>
    <row r="27" spans="2:9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9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9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9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9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9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897381795.02999997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v>149963853.30000001</v>
      </c>
    </row>
    <row r="50" spans="2:12" x14ac:dyDescent="0.25">
      <c r="B50" s="20"/>
      <c r="C50" s="2"/>
      <c r="D50" s="2"/>
      <c r="E50" s="2"/>
      <c r="F50" s="2"/>
      <c r="G50" s="41">
        <f>SUM(G49)</f>
        <v>149963853.30000001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16521684.08</v>
      </c>
    </row>
    <row r="68" spans="2:12" x14ac:dyDescent="0.25">
      <c r="B68" s="57" t="s">
        <v>154</v>
      </c>
      <c r="C68" s="2"/>
      <c r="D68" s="2"/>
      <c r="E68" s="2"/>
      <c r="F68" s="2"/>
      <c r="G68" s="63">
        <v>4829549.4499998093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71746741.529999733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v>3639406857.5599999</v>
      </c>
    </row>
    <row r="75" spans="2:12" x14ac:dyDescent="0.25">
      <c r="B75" s="57" t="s">
        <v>35</v>
      </c>
      <c r="C75" s="2"/>
      <c r="E75" s="2"/>
      <c r="G75" s="38">
        <f>109500</f>
        <v>109500</v>
      </c>
    </row>
    <row r="76" spans="2:12" x14ac:dyDescent="0.25">
      <c r="B76" s="9"/>
      <c r="C76" s="2"/>
      <c r="D76" s="2"/>
      <c r="E76" s="2"/>
      <c r="G76" s="42">
        <f>SUM(G74:G75)</f>
        <v>3639516357.5599999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84197077.6</f>
        <v>84197077.599999994</v>
      </c>
    </row>
    <row r="83" spans="1:13" x14ac:dyDescent="0.25">
      <c r="A83" s="52" t="s">
        <v>156</v>
      </c>
      <c r="B83" s="57" t="s">
        <v>103</v>
      </c>
      <c r="G83" s="40">
        <f>86263433.33</f>
        <v>86263433.329999998</v>
      </c>
    </row>
    <row r="84" spans="1:13" x14ac:dyDescent="0.25">
      <c r="A84" s="69" t="s">
        <v>268</v>
      </c>
      <c r="B84" s="57" t="s">
        <v>269</v>
      </c>
      <c r="G84" s="40"/>
    </row>
    <row r="85" spans="1:13" x14ac:dyDescent="0.25">
      <c r="A85" s="52" t="s">
        <v>157</v>
      </c>
      <c r="B85" s="57" t="s">
        <v>104</v>
      </c>
      <c r="G85" s="40">
        <f>1451210.16</f>
        <v>1451210.16</v>
      </c>
    </row>
    <row r="86" spans="1:13" x14ac:dyDescent="0.25">
      <c r="A86" s="52" t="s">
        <v>158</v>
      </c>
      <c r="B86" s="57" t="s">
        <v>105</v>
      </c>
      <c r="G86" s="68">
        <f>841793.3</f>
        <v>841793.3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5937230</f>
        <v>5937230</v>
      </c>
    </row>
    <row r="89" spans="1:13" x14ac:dyDescent="0.25">
      <c r="A89" s="52" t="s">
        <v>227</v>
      </c>
      <c r="B89" s="64" t="s">
        <v>228</v>
      </c>
      <c r="G89" s="40"/>
    </row>
    <row r="90" spans="1:13" x14ac:dyDescent="0.25">
      <c r="A90" s="52" t="s">
        <v>254</v>
      </c>
      <c r="B90" s="64" t="s">
        <v>255</v>
      </c>
      <c r="G90" s="40"/>
    </row>
    <row r="91" spans="1:13" x14ac:dyDescent="0.25">
      <c r="A91" s="52" t="s">
        <v>270</v>
      </c>
      <c r="B91" s="64" t="s">
        <v>271</v>
      </c>
      <c r="G91" s="40"/>
    </row>
    <row r="92" spans="1:13" x14ac:dyDescent="0.25">
      <c r="A92" s="52" t="s">
        <v>161</v>
      </c>
      <c r="B92" s="57" t="s">
        <v>108</v>
      </c>
      <c r="G92" s="40">
        <f>11120072.84</f>
        <v>11120072.84</v>
      </c>
    </row>
    <row r="93" spans="1:13" x14ac:dyDescent="0.25">
      <c r="A93" s="52" t="s">
        <v>162</v>
      </c>
      <c r="B93" s="57" t="s">
        <v>109</v>
      </c>
      <c r="G93" s="40">
        <f>11156393.36</f>
        <v>11156393.359999999</v>
      </c>
    </row>
    <row r="94" spans="1:13" x14ac:dyDescent="0.25">
      <c r="A94" s="52" t="s">
        <v>163</v>
      </c>
      <c r="B94" s="57" t="s">
        <v>110</v>
      </c>
      <c r="G94" s="40">
        <f>1664167.52</f>
        <v>1664167.52</v>
      </c>
    </row>
    <row r="95" spans="1:13" x14ac:dyDescent="0.25">
      <c r="G95" s="42">
        <f>G82+G83+G84+G85+G86+G87+G88+G89+G90+G91+G92+G93+G94</f>
        <v>202701378.11000004</v>
      </c>
      <c r="I95" s="68"/>
      <c r="J95" s="48"/>
    </row>
    <row r="98" spans="1:12" x14ac:dyDescent="0.25">
      <c r="H98" s="25"/>
      <c r="L98" s="48"/>
    </row>
    <row r="99" spans="1:12" x14ac:dyDescent="0.25">
      <c r="H99" s="27"/>
    </row>
    <row r="100" spans="1:12" x14ac:dyDescent="0.25">
      <c r="H100" s="29"/>
    </row>
    <row r="101" spans="1:12" x14ac:dyDescent="0.25">
      <c r="H101" s="25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12" x14ac:dyDescent="0.25">
      <c r="A108" s="70" t="s">
        <v>272</v>
      </c>
      <c r="B108" s="8" t="s">
        <v>273</v>
      </c>
      <c r="C108" s="40"/>
      <c r="E108" s="48"/>
      <c r="G108" s="40"/>
      <c r="H108" s="30"/>
    </row>
    <row r="109" spans="1:12" x14ac:dyDescent="0.25">
      <c r="A109" s="52" t="s">
        <v>260</v>
      </c>
      <c r="B109" s="57" t="s">
        <v>261</v>
      </c>
      <c r="C109" s="40"/>
      <c r="E109" s="48"/>
      <c r="G109" s="40"/>
      <c r="H109" s="30"/>
    </row>
    <row r="110" spans="1:12" x14ac:dyDescent="0.25">
      <c r="A110" s="52" t="s">
        <v>164</v>
      </c>
      <c r="B110" s="57" t="s">
        <v>111</v>
      </c>
      <c r="G110" s="40">
        <f>7901444.3</f>
        <v>7901444.2999999998</v>
      </c>
      <c r="H110" s="30"/>
    </row>
    <row r="111" spans="1:12" x14ac:dyDescent="0.25">
      <c r="A111" s="52" t="s">
        <v>165</v>
      </c>
      <c r="B111" s="57" t="s">
        <v>112</v>
      </c>
      <c r="G111" s="40">
        <f>1325504.43</f>
        <v>1325504.43</v>
      </c>
      <c r="H111" s="30"/>
    </row>
    <row r="112" spans="1:12" x14ac:dyDescent="0.25">
      <c r="A112" s="52" t="s">
        <v>166</v>
      </c>
      <c r="B112" s="57" t="s">
        <v>113</v>
      </c>
      <c r="G112" s="40">
        <f>2516087.02</f>
        <v>2516087.02</v>
      </c>
      <c r="H112" s="30"/>
    </row>
    <row r="113" spans="1:9" x14ac:dyDescent="0.25">
      <c r="A113" s="52" t="s">
        <v>167</v>
      </c>
      <c r="B113" s="57" t="s">
        <v>114</v>
      </c>
      <c r="G113" s="40"/>
      <c r="H113" s="30"/>
    </row>
    <row r="114" spans="1:9" x14ac:dyDescent="0.25">
      <c r="A114" s="52" t="s">
        <v>242</v>
      </c>
      <c r="B114" s="57" t="s">
        <v>243</v>
      </c>
      <c r="G114" s="40"/>
      <c r="H114" s="30"/>
      <c r="I114" s="40"/>
    </row>
    <row r="115" spans="1:9" x14ac:dyDescent="0.25">
      <c r="A115" s="52" t="s">
        <v>168</v>
      </c>
      <c r="B115" s="57" t="s">
        <v>115</v>
      </c>
      <c r="G115" s="40">
        <f>129800</f>
        <v>129800</v>
      </c>
      <c r="H115" s="30"/>
      <c r="I115" s="40"/>
    </row>
    <row r="116" spans="1:9" x14ac:dyDescent="0.25">
      <c r="A116" s="52" t="s">
        <v>169</v>
      </c>
      <c r="B116" s="57" t="s">
        <v>116</v>
      </c>
      <c r="G116" s="40"/>
      <c r="H116" s="30"/>
    </row>
    <row r="117" spans="1:9" x14ac:dyDescent="0.25">
      <c r="A117" s="52" t="s">
        <v>170</v>
      </c>
      <c r="B117" s="64" t="s">
        <v>117</v>
      </c>
      <c r="G117" s="40">
        <f>2934442.38</f>
        <v>2934442.38</v>
      </c>
      <c r="H117" s="30"/>
    </row>
    <row r="118" spans="1:9" x14ac:dyDescent="0.25">
      <c r="A118" s="69" t="s">
        <v>307</v>
      </c>
      <c r="B118" s="64" t="s">
        <v>308</v>
      </c>
      <c r="G118" s="40">
        <f>513486.99</f>
        <v>513486.99</v>
      </c>
      <c r="H118" s="30"/>
    </row>
    <row r="119" spans="1:9" x14ac:dyDescent="0.25">
      <c r="A119" s="52" t="s">
        <v>171</v>
      </c>
      <c r="B119" s="57" t="s">
        <v>118</v>
      </c>
      <c r="G119" s="40">
        <f>232906.56</f>
        <v>232906.56</v>
      </c>
      <c r="H119" s="30"/>
    </row>
    <row r="120" spans="1:9" x14ac:dyDescent="0.25">
      <c r="A120" s="69" t="s">
        <v>311</v>
      </c>
      <c r="B120" s="57" t="s">
        <v>312</v>
      </c>
      <c r="G120" s="40">
        <f>206485.85</f>
        <v>206485.85</v>
      </c>
      <c r="H120" s="30"/>
    </row>
    <row r="121" spans="1:9" x14ac:dyDescent="0.25">
      <c r="A121" s="52" t="s">
        <v>172</v>
      </c>
      <c r="B121" s="57" t="s">
        <v>119</v>
      </c>
      <c r="G121" s="40"/>
      <c r="H121" s="30"/>
    </row>
    <row r="122" spans="1:9" x14ac:dyDescent="0.25">
      <c r="A122" s="52" t="s">
        <v>226</v>
      </c>
      <c r="B122" s="57" t="s">
        <v>120</v>
      </c>
      <c r="G122" s="40">
        <f>3855659.6</f>
        <v>3855659.6</v>
      </c>
      <c r="H122" s="27"/>
    </row>
    <row r="123" spans="1:9" x14ac:dyDescent="0.25">
      <c r="A123" s="52" t="s">
        <v>173</v>
      </c>
      <c r="B123" s="57" t="s">
        <v>121</v>
      </c>
      <c r="G123" s="40"/>
      <c r="H123" s="29"/>
    </row>
    <row r="124" spans="1:9" x14ac:dyDescent="0.25">
      <c r="A124" s="52" t="s">
        <v>174</v>
      </c>
      <c r="B124" s="57" t="s">
        <v>122</v>
      </c>
      <c r="G124" s="40">
        <f>643213.63</f>
        <v>643213.63</v>
      </c>
      <c r="H124" s="25"/>
    </row>
    <row r="125" spans="1:9" x14ac:dyDescent="0.25">
      <c r="A125" s="52" t="s">
        <v>220</v>
      </c>
      <c r="B125" s="57" t="s">
        <v>221</v>
      </c>
      <c r="G125" s="40"/>
      <c r="H125" s="27"/>
    </row>
    <row r="126" spans="1:9" x14ac:dyDescent="0.25">
      <c r="A126" s="69" t="s">
        <v>274</v>
      </c>
      <c r="B126" s="57" t="s">
        <v>275</v>
      </c>
      <c r="G126" s="40"/>
      <c r="H126" s="27"/>
    </row>
    <row r="127" spans="1:9" x14ac:dyDescent="0.25">
      <c r="A127" s="52" t="s">
        <v>222</v>
      </c>
      <c r="B127" s="57" t="s">
        <v>223</v>
      </c>
      <c r="G127" s="40"/>
      <c r="H127" s="29"/>
    </row>
    <row r="128" spans="1:9" x14ac:dyDescent="0.25">
      <c r="A128" s="52" t="s">
        <v>224</v>
      </c>
      <c r="B128" s="57" t="s">
        <v>225</v>
      </c>
      <c r="G128" s="40"/>
      <c r="H128" s="25"/>
    </row>
    <row r="129" spans="1:8" x14ac:dyDescent="0.25">
      <c r="A129" s="52" t="s">
        <v>175</v>
      </c>
      <c r="B129" s="57" t="s">
        <v>245</v>
      </c>
      <c r="G129" s="40"/>
      <c r="H129" s="25"/>
    </row>
    <row r="130" spans="1:8" x14ac:dyDescent="0.25">
      <c r="A130" s="52" t="s">
        <v>244</v>
      </c>
      <c r="B130" s="57" t="s">
        <v>123</v>
      </c>
      <c r="G130" s="40">
        <f>9927854.94</f>
        <v>9927854.9399999995</v>
      </c>
      <c r="H130" s="25"/>
    </row>
    <row r="131" spans="1:8" x14ac:dyDescent="0.25">
      <c r="A131" s="52" t="s">
        <v>176</v>
      </c>
      <c r="B131" s="64" t="s">
        <v>124</v>
      </c>
      <c r="G131" s="40">
        <f>2908461.35</f>
        <v>2908461.35</v>
      </c>
      <c r="H131" s="25"/>
    </row>
    <row r="132" spans="1:8" x14ac:dyDescent="0.25">
      <c r="A132" s="52" t="s">
        <v>246</v>
      </c>
      <c r="B132" s="64" t="s">
        <v>247</v>
      </c>
      <c r="G132" s="40"/>
      <c r="H132" s="25"/>
    </row>
    <row r="133" spans="1:8" x14ac:dyDescent="0.25">
      <c r="A133" s="52" t="s">
        <v>177</v>
      </c>
      <c r="B133" s="57" t="s">
        <v>125</v>
      </c>
      <c r="G133" s="40"/>
      <c r="H133" s="25"/>
    </row>
    <row r="134" spans="1:8" x14ac:dyDescent="0.25">
      <c r="A134" s="52" t="s">
        <v>178</v>
      </c>
      <c r="B134" s="57" t="s">
        <v>126</v>
      </c>
      <c r="G134" s="40">
        <f>5352999</f>
        <v>5352999</v>
      </c>
      <c r="H134" s="25"/>
    </row>
    <row r="135" spans="1:8" x14ac:dyDescent="0.25">
      <c r="A135" s="52" t="s">
        <v>179</v>
      </c>
      <c r="B135" s="57" t="s">
        <v>127</v>
      </c>
      <c r="G135" s="40">
        <f>17010.42</f>
        <v>17010.419999999998</v>
      </c>
      <c r="H135" s="25"/>
    </row>
    <row r="136" spans="1:8" x14ac:dyDescent="0.25">
      <c r="A136" s="52" t="s">
        <v>256</v>
      </c>
      <c r="B136" s="57" t="s">
        <v>257</v>
      </c>
      <c r="G136" s="40">
        <f>262070.48</f>
        <v>262070.48</v>
      </c>
      <c r="H136" s="25"/>
    </row>
    <row r="137" spans="1:8" x14ac:dyDescent="0.25">
      <c r="A137" s="69" t="s">
        <v>276</v>
      </c>
      <c r="B137" s="57" t="s">
        <v>277</v>
      </c>
      <c r="G137" s="40"/>
      <c r="H137" s="25"/>
    </row>
    <row r="138" spans="1:8" x14ac:dyDescent="0.25">
      <c r="A138" s="69" t="s">
        <v>278</v>
      </c>
      <c r="B138" s="57" t="s">
        <v>279</v>
      </c>
      <c r="G138" s="40"/>
      <c r="H138" s="25"/>
    </row>
    <row r="139" spans="1:8" x14ac:dyDescent="0.25">
      <c r="A139" s="69" t="s">
        <v>309</v>
      </c>
      <c r="B139" s="57" t="s">
        <v>310</v>
      </c>
      <c r="G139" s="40">
        <f>176871.38</f>
        <v>176871.38</v>
      </c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280</v>
      </c>
      <c r="B141" s="57" t="s">
        <v>281</v>
      </c>
      <c r="G141" s="40"/>
      <c r="H141" s="25"/>
    </row>
    <row r="142" spans="1:8" x14ac:dyDescent="0.25">
      <c r="A142" s="52" t="s">
        <v>181</v>
      </c>
      <c r="B142" s="57" t="s">
        <v>129</v>
      </c>
      <c r="G142" s="40"/>
      <c r="H142" s="25"/>
    </row>
    <row r="143" spans="1:8" x14ac:dyDescent="0.25">
      <c r="A143" s="52" t="s">
        <v>248</v>
      </c>
      <c r="B143" s="57" t="s">
        <v>249</v>
      </c>
      <c r="G143" s="40"/>
      <c r="H143" s="25"/>
    </row>
    <row r="144" spans="1:8" x14ac:dyDescent="0.25">
      <c r="A144" s="69" t="s">
        <v>282</v>
      </c>
      <c r="B144" s="57" t="s">
        <v>283</v>
      </c>
      <c r="G144" s="40">
        <f>8850</f>
        <v>8850</v>
      </c>
      <c r="H144" s="25"/>
    </row>
    <row r="145" spans="1:10" x14ac:dyDescent="0.25">
      <c r="A145" s="52" t="s">
        <v>182</v>
      </c>
      <c r="B145" s="57" t="s">
        <v>130</v>
      </c>
      <c r="G145" s="40">
        <f>4636.53</f>
        <v>4636.53</v>
      </c>
      <c r="H145" s="25"/>
    </row>
    <row r="146" spans="1:10" x14ac:dyDescent="0.25">
      <c r="A146" s="52" t="s">
        <v>250</v>
      </c>
      <c r="B146" s="57" t="s">
        <v>251</v>
      </c>
      <c r="G146" s="40"/>
      <c r="H146" s="25"/>
    </row>
    <row r="147" spans="1:10" x14ac:dyDescent="0.25">
      <c r="A147" s="52" t="s">
        <v>183</v>
      </c>
      <c r="B147" s="57" t="s">
        <v>131</v>
      </c>
      <c r="G147" s="40">
        <f>109677.56</f>
        <v>109677.56</v>
      </c>
      <c r="H147" s="25"/>
    </row>
    <row r="148" spans="1:10" x14ac:dyDescent="0.25">
      <c r="A148" s="52" t="s">
        <v>258</v>
      </c>
      <c r="B148" s="57" t="s">
        <v>259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5900</f>
        <v>5900</v>
      </c>
      <c r="H149" s="25"/>
    </row>
    <row r="150" spans="1:10" x14ac:dyDescent="0.25">
      <c r="A150" s="52" t="s">
        <v>185</v>
      </c>
      <c r="B150" s="57" t="s">
        <v>133</v>
      </c>
      <c r="G150" s="40"/>
      <c r="H150" s="25"/>
    </row>
    <row r="151" spans="1:10" x14ac:dyDescent="0.25">
      <c r="A151" s="52" t="s">
        <v>239</v>
      </c>
      <c r="B151" s="64" t="s">
        <v>240</v>
      </c>
      <c r="G151" s="40"/>
      <c r="H151" s="25"/>
    </row>
    <row r="152" spans="1:10" x14ac:dyDescent="0.25">
      <c r="A152" s="52" t="s">
        <v>186</v>
      </c>
      <c r="B152" s="57" t="s">
        <v>134</v>
      </c>
      <c r="G152" s="40">
        <f>300000</f>
        <v>300000</v>
      </c>
      <c r="H152" s="25"/>
    </row>
    <row r="153" spans="1:10" x14ac:dyDescent="0.25">
      <c r="A153" s="52" t="s">
        <v>187</v>
      </c>
      <c r="B153" s="57" t="s">
        <v>135</v>
      </c>
      <c r="G153" s="40"/>
      <c r="H153" s="25"/>
    </row>
    <row r="154" spans="1:10" x14ac:dyDescent="0.25">
      <c r="A154" s="52" t="s">
        <v>188</v>
      </c>
      <c r="B154" s="57" t="s">
        <v>136</v>
      </c>
      <c r="G154" s="40"/>
      <c r="H154" s="27"/>
    </row>
    <row r="155" spans="1:10" x14ac:dyDescent="0.25">
      <c r="C155" s="11"/>
      <c r="E155" s="17"/>
      <c r="G155" s="42">
        <f>SUM(G108:G154)</f>
        <v>39333362.420000002</v>
      </c>
      <c r="H155" s="29"/>
    </row>
    <row r="158" spans="1:10" x14ac:dyDescent="0.25">
      <c r="I158" s="40"/>
      <c r="J158" s="48"/>
    </row>
    <row r="159" spans="1:10" x14ac:dyDescent="0.25">
      <c r="H159" s="25"/>
    </row>
    <row r="160" spans="1:10" x14ac:dyDescent="0.25">
      <c r="H160" s="27"/>
    </row>
    <row r="161" spans="1:8" x14ac:dyDescent="0.25">
      <c r="H161" s="29"/>
    </row>
    <row r="162" spans="1:8" x14ac:dyDescent="0.25">
      <c r="H162" s="25"/>
    </row>
    <row r="163" spans="1:8" x14ac:dyDescent="0.25">
      <c r="H163" s="25"/>
    </row>
    <row r="164" spans="1:8" x14ac:dyDescent="0.25">
      <c r="H164" s="25"/>
    </row>
    <row r="165" spans="1:8" x14ac:dyDescent="0.25">
      <c r="H165" s="25"/>
    </row>
    <row r="168" spans="1:8" x14ac:dyDescent="0.25">
      <c r="A168" s="51" t="s">
        <v>91</v>
      </c>
      <c r="B168" s="51" t="s">
        <v>92</v>
      </c>
      <c r="C168" s="17"/>
      <c r="G168" s="6" t="s">
        <v>137</v>
      </c>
      <c r="H168" s="25"/>
    </row>
    <row r="169" spans="1:8" x14ac:dyDescent="0.25">
      <c r="A169" s="52" t="s">
        <v>189</v>
      </c>
      <c r="B169" s="57" t="s">
        <v>138</v>
      </c>
      <c r="G169" s="40">
        <f>742868.32</f>
        <v>742868.32</v>
      </c>
      <c r="H169" s="25"/>
    </row>
    <row r="170" spans="1:8" x14ac:dyDescent="0.25">
      <c r="A170" s="52" t="s">
        <v>190</v>
      </c>
      <c r="B170" s="57" t="s">
        <v>139</v>
      </c>
      <c r="G170" s="40">
        <f>66080</f>
        <v>66080</v>
      </c>
      <c r="H170" s="27"/>
    </row>
    <row r="171" spans="1:8" x14ac:dyDescent="0.25">
      <c r="A171" s="52" t="s">
        <v>191</v>
      </c>
      <c r="B171" s="57" t="s">
        <v>140</v>
      </c>
      <c r="G171" s="40"/>
      <c r="H171" s="29"/>
    </row>
    <row r="172" spans="1:8" x14ac:dyDescent="0.25">
      <c r="A172" s="52" t="s">
        <v>235</v>
      </c>
      <c r="B172" s="57" t="s">
        <v>236</v>
      </c>
      <c r="G172" s="40"/>
      <c r="H172" s="25"/>
    </row>
    <row r="173" spans="1:8" x14ac:dyDescent="0.25">
      <c r="A173" s="52" t="s">
        <v>233</v>
      </c>
      <c r="B173" s="57" t="s">
        <v>234</v>
      </c>
      <c r="G173" s="40"/>
      <c r="H173" s="25"/>
    </row>
    <row r="174" spans="1:8" x14ac:dyDescent="0.25">
      <c r="A174" s="52" t="s">
        <v>192</v>
      </c>
      <c r="B174" s="57" t="s">
        <v>141</v>
      </c>
      <c r="G174" s="40">
        <f>124851.46</f>
        <v>124851.46</v>
      </c>
      <c r="H174" s="25"/>
    </row>
    <row r="175" spans="1:8" x14ac:dyDescent="0.25">
      <c r="A175" s="52" t="s">
        <v>193</v>
      </c>
      <c r="B175" s="57" t="s">
        <v>142</v>
      </c>
      <c r="G175" s="40"/>
      <c r="H175" s="25"/>
    </row>
    <row r="176" spans="1:8" x14ac:dyDescent="0.25">
      <c r="A176" s="69" t="s">
        <v>284</v>
      </c>
      <c r="B176" s="57" t="s">
        <v>285</v>
      </c>
      <c r="G176" s="40"/>
      <c r="H176" s="25"/>
    </row>
    <row r="177" spans="1:11" x14ac:dyDescent="0.25">
      <c r="A177" s="69" t="s">
        <v>286</v>
      </c>
      <c r="B177" s="57" t="s">
        <v>287</v>
      </c>
      <c r="G177" s="40"/>
      <c r="H177" s="25"/>
    </row>
    <row r="178" spans="1:11" x14ac:dyDescent="0.25">
      <c r="A178" s="52" t="s">
        <v>262</v>
      </c>
      <c r="B178" s="57" t="s">
        <v>263</v>
      </c>
      <c r="G178" s="40">
        <f>35559.3</f>
        <v>35559.300000000003</v>
      </c>
      <c r="H178" s="25"/>
      <c r="K178" s="69"/>
    </row>
    <row r="179" spans="1:11" x14ac:dyDescent="0.25">
      <c r="A179" s="52" t="s">
        <v>264</v>
      </c>
      <c r="B179" s="57" t="s">
        <v>265</v>
      </c>
      <c r="G179" s="40">
        <f>1397</f>
        <v>1397</v>
      </c>
      <c r="H179" s="25"/>
    </row>
    <row r="180" spans="1:11" x14ac:dyDescent="0.25">
      <c r="A180" s="52" t="s">
        <v>194</v>
      </c>
      <c r="B180" s="57" t="s">
        <v>143</v>
      </c>
      <c r="G180" s="40">
        <f>1359203</f>
        <v>1359203</v>
      </c>
      <c r="H180" s="25"/>
    </row>
    <row r="181" spans="1:11" x14ac:dyDescent="0.25">
      <c r="A181" s="52" t="s">
        <v>196</v>
      </c>
      <c r="B181" s="57" t="s">
        <v>144</v>
      </c>
      <c r="G181" s="40"/>
      <c r="H181" s="25"/>
    </row>
    <row r="182" spans="1:11" x14ac:dyDescent="0.25">
      <c r="A182" s="52" t="s">
        <v>195</v>
      </c>
      <c r="B182" s="57" t="s">
        <v>145</v>
      </c>
      <c r="G182" s="40"/>
      <c r="H182" s="25"/>
    </row>
    <row r="183" spans="1:11" x14ac:dyDescent="0.25">
      <c r="A183" s="52" t="s">
        <v>237</v>
      </c>
      <c r="B183" s="57" t="s">
        <v>238</v>
      </c>
      <c r="G183" s="40"/>
      <c r="H183" s="27"/>
    </row>
    <row r="184" spans="1:11" x14ac:dyDescent="0.25">
      <c r="A184" s="52" t="s">
        <v>197</v>
      </c>
      <c r="B184" s="57" t="s">
        <v>146</v>
      </c>
      <c r="G184" s="40"/>
    </row>
    <row r="185" spans="1:11" x14ac:dyDescent="0.25">
      <c r="A185" s="69" t="s">
        <v>266</v>
      </c>
      <c r="B185" s="57" t="s">
        <v>267</v>
      </c>
      <c r="G185" s="40"/>
    </row>
    <row r="186" spans="1:11" x14ac:dyDescent="0.25">
      <c r="A186" s="52" t="s">
        <v>198</v>
      </c>
      <c r="B186" s="57" t="s">
        <v>147</v>
      </c>
      <c r="G186" s="40"/>
    </row>
    <row r="187" spans="1:11" x14ac:dyDescent="0.25">
      <c r="A187" s="52" t="s">
        <v>199</v>
      </c>
      <c r="B187" s="57" t="s">
        <v>148</v>
      </c>
      <c r="G187" s="40">
        <f>332543.48</f>
        <v>332543.48</v>
      </c>
    </row>
    <row r="188" spans="1:11" x14ac:dyDescent="0.25">
      <c r="A188" s="52" t="s">
        <v>229</v>
      </c>
      <c r="B188" s="57" t="s">
        <v>230</v>
      </c>
      <c r="G188" s="40"/>
    </row>
    <row r="189" spans="1:11" x14ac:dyDescent="0.25">
      <c r="A189" s="52" t="s">
        <v>200</v>
      </c>
      <c r="B189" s="57" t="s">
        <v>149</v>
      </c>
      <c r="G189" s="40"/>
    </row>
    <row r="190" spans="1:11" x14ac:dyDescent="0.25">
      <c r="A190" s="52" t="s">
        <v>252</v>
      </c>
      <c r="B190" s="57" t="s">
        <v>253</v>
      </c>
      <c r="G190" s="40"/>
    </row>
    <row r="191" spans="1:11" x14ac:dyDescent="0.25">
      <c r="A191" s="52" t="s">
        <v>231</v>
      </c>
      <c r="B191" s="57" t="s">
        <v>232</v>
      </c>
      <c r="G191" s="40">
        <f>30404.17</f>
        <v>30404.17</v>
      </c>
      <c r="J191" s="48"/>
    </row>
    <row r="192" spans="1:11" x14ac:dyDescent="0.25">
      <c r="A192" s="52" t="s">
        <v>201</v>
      </c>
      <c r="B192" s="57" t="s">
        <v>150</v>
      </c>
      <c r="G192" s="40">
        <f>374294.97</f>
        <v>374294.97</v>
      </c>
    </row>
    <row r="193" spans="1:10" x14ac:dyDescent="0.25">
      <c r="B193" s="25"/>
      <c r="G193" s="42">
        <f>SUM(G169:G192)</f>
        <v>3067201.7</v>
      </c>
      <c r="I193" s="40"/>
      <c r="J193" s="48"/>
    </row>
    <row r="196" spans="1:10" x14ac:dyDescent="0.25">
      <c r="A196" s="51" t="s">
        <v>93</v>
      </c>
      <c r="B196" s="51" t="s">
        <v>94</v>
      </c>
      <c r="G196" s="6" t="s">
        <v>151</v>
      </c>
    </row>
    <row r="197" spans="1:10" x14ac:dyDescent="0.25">
      <c r="A197" s="52" t="s">
        <v>202</v>
      </c>
      <c r="B197" s="57" t="s">
        <v>152</v>
      </c>
      <c r="G197" s="40">
        <v>3380614419.6800003</v>
      </c>
      <c r="I197" s="40"/>
      <c r="J197" s="40"/>
    </row>
    <row r="198" spans="1:10" x14ac:dyDescent="0.25">
      <c r="A198" s="52" t="s">
        <v>203</v>
      </c>
      <c r="B198" s="57" t="s">
        <v>153</v>
      </c>
      <c r="G198" s="40">
        <f>8005182</f>
        <v>8005182</v>
      </c>
    </row>
    <row r="199" spans="1:10" x14ac:dyDescent="0.25">
      <c r="A199" s="69" t="s">
        <v>304</v>
      </c>
      <c r="B199" s="57" t="s">
        <v>305</v>
      </c>
      <c r="G199" s="40"/>
    </row>
    <row r="200" spans="1:10" x14ac:dyDescent="0.25">
      <c r="A200" s="52" t="s">
        <v>204</v>
      </c>
      <c r="B200" s="57" t="s">
        <v>205</v>
      </c>
      <c r="G200" s="40">
        <f>261103.5</f>
        <v>261103.5</v>
      </c>
    </row>
    <row r="201" spans="1:10" x14ac:dyDescent="0.25">
      <c r="G201" s="42">
        <f>SUM(G197:G200)</f>
        <v>3388880705.1800003</v>
      </c>
      <c r="I201" s="40"/>
      <c r="J201" s="48"/>
    </row>
    <row r="202" spans="1:10" x14ac:dyDescent="0.25">
      <c r="B202" s="25"/>
    </row>
    <row r="209" spans="1:10" x14ac:dyDescent="0.25">
      <c r="I209" s="40"/>
      <c r="J209" s="48"/>
    </row>
    <row r="214" spans="1:10" x14ac:dyDescent="0.25">
      <c r="A214" s="51" t="s">
        <v>206</v>
      </c>
      <c r="B214" s="51" t="s">
        <v>207</v>
      </c>
      <c r="G214" s="6" t="s">
        <v>212</v>
      </c>
    </row>
    <row r="215" spans="1:10" x14ac:dyDescent="0.25">
      <c r="A215" s="70" t="s">
        <v>302</v>
      </c>
      <c r="B215" s="8" t="s">
        <v>303</v>
      </c>
      <c r="G215" s="40">
        <f>128030</f>
        <v>128030</v>
      </c>
    </row>
    <row r="216" spans="1:10" x14ac:dyDescent="0.25">
      <c r="A216" s="52" t="s">
        <v>213</v>
      </c>
      <c r="B216" s="57" t="s">
        <v>214</v>
      </c>
      <c r="G216" s="40">
        <f>85000</f>
        <v>85000</v>
      </c>
    </row>
    <row r="217" spans="1:10" x14ac:dyDescent="0.25">
      <c r="A217" s="69" t="s">
        <v>288</v>
      </c>
      <c r="B217" s="57" t="s">
        <v>289</v>
      </c>
      <c r="G217" s="40"/>
    </row>
    <row r="218" spans="1:10" x14ac:dyDescent="0.25">
      <c r="A218" s="69" t="s">
        <v>290</v>
      </c>
      <c r="B218" s="57" t="s">
        <v>291</v>
      </c>
      <c r="G218" s="40"/>
    </row>
    <row r="219" spans="1:10" x14ac:dyDescent="0.25">
      <c r="A219" s="69" t="s">
        <v>292</v>
      </c>
      <c r="B219" s="57" t="s">
        <v>293</v>
      </c>
      <c r="G219" s="40"/>
    </row>
    <row r="220" spans="1:10" x14ac:dyDescent="0.25">
      <c r="A220" s="69" t="s">
        <v>294</v>
      </c>
      <c r="B220" s="57" t="s">
        <v>295</v>
      </c>
      <c r="G220" s="40"/>
    </row>
    <row r="221" spans="1:10" x14ac:dyDescent="0.25">
      <c r="A221" s="69" t="s">
        <v>296</v>
      </c>
      <c r="B221" s="57" t="s">
        <v>297</v>
      </c>
      <c r="G221" s="40"/>
    </row>
    <row r="222" spans="1:10" x14ac:dyDescent="0.25">
      <c r="A222" s="69" t="s">
        <v>298</v>
      </c>
      <c r="B222" s="57" t="s">
        <v>299</v>
      </c>
      <c r="G222" s="40"/>
    </row>
    <row r="223" spans="1:10" x14ac:dyDescent="0.25">
      <c r="A223" s="69" t="s">
        <v>300</v>
      </c>
      <c r="B223" s="57" t="s">
        <v>301</v>
      </c>
      <c r="G223" s="40"/>
    </row>
    <row r="224" spans="1:10" x14ac:dyDescent="0.25">
      <c r="A224" s="52" t="s">
        <v>215</v>
      </c>
      <c r="B224" s="57" t="s">
        <v>216</v>
      </c>
      <c r="G224" s="40"/>
    </row>
    <row r="225" spans="1:7" x14ac:dyDescent="0.25">
      <c r="A225" s="69" t="s">
        <v>313</v>
      </c>
      <c r="B225" s="57" t="s">
        <v>314</v>
      </c>
      <c r="G225" s="40">
        <f>555225</f>
        <v>555225</v>
      </c>
    </row>
    <row r="226" spans="1:7" x14ac:dyDescent="0.25">
      <c r="G226" s="42">
        <f>SUM(G215:G225)</f>
        <v>768255</v>
      </c>
    </row>
    <row r="229" spans="1:7" x14ac:dyDescent="0.25">
      <c r="A229" s="51" t="s">
        <v>209</v>
      </c>
      <c r="B229" s="51" t="s">
        <v>210</v>
      </c>
      <c r="G229" s="6" t="s">
        <v>217</v>
      </c>
    </row>
    <row r="230" spans="1:7" x14ac:dyDescent="0.25">
      <c r="A230" s="52" t="s">
        <v>218</v>
      </c>
      <c r="B230" s="57" t="s">
        <v>219</v>
      </c>
      <c r="G230" s="40">
        <f>4765455.15</f>
        <v>4765455.1500000004</v>
      </c>
    </row>
    <row r="231" spans="1:7" x14ac:dyDescent="0.25">
      <c r="G231" s="42">
        <f>SUM(G230:G230)</f>
        <v>4765455.1500000004</v>
      </c>
    </row>
    <row r="238" spans="1:7" x14ac:dyDescent="0.25">
      <c r="B238" s="31" t="s">
        <v>25</v>
      </c>
      <c r="D238" s="24"/>
      <c r="G238" s="23" t="s">
        <v>241</v>
      </c>
    </row>
    <row r="239" spans="1:7" x14ac:dyDescent="0.25">
      <c r="B239" s="32" t="s">
        <v>26</v>
      </c>
      <c r="F239" s="67" t="s">
        <v>306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2024-04-10T16:36:49Z</cp:lastPrinted>
  <dcterms:created xsi:type="dcterms:W3CDTF">2023-03-31T14:59:57Z</dcterms:created>
  <dcterms:modified xsi:type="dcterms:W3CDTF">2024-04-15T14:41:30Z</dcterms:modified>
</cp:coreProperties>
</file>