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725"/>
  </bookViews>
  <sheets>
    <sheet name="DICIEMBRE 2017" sheetId="1" r:id="rId1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10" i="1"/>
  <c r="F11" i="1"/>
  <c r="C12" i="1"/>
  <c r="E12" i="1"/>
  <c r="D13" i="1"/>
  <c r="D12" i="1" s="1"/>
  <c r="F14" i="1"/>
  <c r="F15" i="1"/>
  <c r="C16" i="1"/>
  <c r="D16" i="1"/>
  <c r="E16" i="1"/>
  <c r="F17" i="1"/>
  <c r="F16" i="1" s="1"/>
  <c r="C18" i="1"/>
  <c r="D18" i="1"/>
  <c r="E18" i="1"/>
  <c r="F19" i="1"/>
  <c r="F20" i="1"/>
  <c r="C21" i="1"/>
  <c r="E21" i="1"/>
  <c r="D22" i="1"/>
  <c r="F22" i="1" s="1"/>
  <c r="D23" i="1"/>
  <c r="F23" i="1" s="1"/>
  <c r="F24" i="1"/>
  <c r="F25" i="1"/>
  <c r="F26" i="1"/>
  <c r="F27" i="1"/>
  <c r="C28" i="1"/>
  <c r="D28" i="1"/>
  <c r="E28" i="1"/>
  <c r="F29" i="1"/>
  <c r="F28" i="1" s="1"/>
  <c r="F30" i="1"/>
  <c r="C31" i="1"/>
  <c r="E31" i="1"/>
  <c r="D32" i="1"/>
  <c r="F32" i="1" s="1"/>
  <c r="D33" i="1"/>
  <c r="F33" i="1" s="1"/>
  <c r="D34" i="1"/>
  <c r="F34" i="1" s="1"/>
  <c r="C36" i="1"/>
  <c r="D36" i="1"/>
  <c r="E36" i="1"/>
  <c r="F37" i="1"/>
  <c r="F38" i="1"/>
  <c r="F39" i="1"/>
  <c r="F40" i="1"/>
  <c r="F41" i="1"/>
  <c r="F42" i="1"/>
  <c r="C43" i="1"/>
  <c r="D43" i="1"/>
  <c r="E43" i="1"/>
  <c r="F44" i="1"/>
  <c r="F45" i="1"/>
  <c r="C46" i="1"/>
  <c r="E46" i="1"/>
  <c r="D47" i="1"/>
  <c r="D46" i="1" s="1"/>
  <c r="F48" i="1"/>
  <c r="C49" i="1"/>
  <c r="E49" i="1"/>
  <c r="D50" i="1"/>
  <c r="D49" i="1" s="1"/>
  <c r="F50" i="1"/>
  <c r="F51" i="1"/>
  <c r="F52" i="1"/>
  <c r="F53" i="1"/>
  <c r="C54" i="1"/>
  <c r="D54" i="1"/>
  <c r="E54" i="1"/>
  <c r="F55" i="1"/>
  <c r="F56" i="1"/>
  <c r="F57" i="1"/>
  <c r="F58" i="1"/>
  <c r="F59" i="1"/>
  <c r="F60" i="1"/>
  <c r="C61" i="1"/>
  <c r="D61" i="1"/>
  <c r="E61" i="1"/>
  <c r="F62" i="1"/>
  <c r="F63" i="1"/>
  <c r="F64" i="1"/>
  <c r="F65" i="1"/>
  <c r="C66" i="1"/>
  <c r="D66" i="1"/>
  <c r="E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C82" i="1"/>
  <c r="D82" i="1"/>
  <c r="E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C100" i="1"/>
  <c r="D100" i="1"/>
  <c r="E100" i="1"/>
  <c r="F101" i="1"/>
  <c r="F102" i="1"/>
  <c r="F103" i="1"/>
  <c r="F104" i="1"/>
  <c r="C106" i="1"/>
  <c r="D106" i="1"/>
  <c r="E106" i="1"/>
  <c r="F107" i="1"/>
  <c r="F108" i="1"/>
  <c r="F109" i="1"/>
  <c r="F110" i="1"/>
  <c r="F111" i="1"/>
  <c r="C112" i="1"/>
  <c r="D112" i="1"/>
  <c r="E112" i="1"/>
  <c r="F113" i="1"/>
  <c r="F114" i="1"/>
  <c r="F115" i="1"/>
  <c r="F116" i="1"/>
  <c r="F117" i="1"/>
  <c r="C118" i="1"/>
  <c r="E118" i="1"/>
  <c r="F119" i="1"/>
  <c r="D120" i="1"/>
  <c r="D118" i="1" s="1"/>
  <c r="F121" i="1"/>
  <c r="F122" i="1"/>
  <c r="F123" i="1"/>
  <c r="F124" i="1"/>
  <c r="C125" i="1"/>
  <c r="D125" i="1"/>
  <c r="E125" i="1"/>
  <c r="F126" i="1"/>
  <c r="F127" i="1"/>
  <c r="C128" i="1"/>
  <c r="D128" i="1"/>
  <c r="E128" i="1"/>
  <c r="F129" i="1"/>
  <c r="F130" i="1"/>
  <c r="F131" i="1"/>
  <c r="F132" i="1"/>
  <c r="F133" i="1"/>
  <c r="F134" i="1"/>
  <c r="C135" i="1"/>
  <c r="D135" i="1"/>
  <c r="E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E150" i="1"/>
  <c r="D151" i="1"/>
  <c r="D150" i="1" s="1"/>
  <c r="C152" i="1"/>
  <c r="F152" i="1" s="1"/>
  <c r="F153" i="1"/>
  <c r="F154" i="1"/>
  <c r="F155" i="1"/>
  <c r="F156" i="1"/>
  <c r="F157" i="1"/>
  <c r="F158" i="1"/>
  <c r="F159" i="1"/>
  <c r="C160" i="1"/>
  <c r="D160" i="1"/>
  <c r="E160" i="1"/>
  <c r="F161" i="1"/>
  <c r="F162" i="1"/>
  <c r="F163" i="1"/>
  <c r="F164" i="1"/>
  <c r="F165" i="1"/>
  <c r="F166" i="1"/>
  <c r="F167" i="1"/>
  <c r="F168" i="1"/>
  <c r="F169" i="1"/>
  <c r="C171" i="1"/>
  <c r="D171" i="1"/>
  <c r="E171" i="1"/>
  <c r="F172" i="1"/>
  <c r="F173" i="1"/>
  <c r="F174" i="1"/>
  <c r="F175" i="1"/>
  <c r="F176" i="1"/>
  <c r="F177" i="1"/>
  <c r="C178" i="1"/>
  <c r="E178" i="1"/>
  <c r="E170" i="1" s="1"/>
  <c r="D179" i="1"/>
  <c r="D178" i="1" s="1"/>
  <c r="F179" i="1"/>
  <c r="F180" i="1"/>
  <c r="F181" i="1"/>
  <c r="C183" i="1"/>
  <c r="D183" i="1"/>
  <c r="E183" i="1"/>
  <c r="F184" i="1"/>
  <c r="F185" i="1"/>
  <c r="F186" i="1"/>
  <c r="F187" i="1"/>
  <c r="F188" i="1"/>
  <c r="F189" i="1"/>
  <c r="F190" i="1"/>
  <c r="C191" i="1"/>
  <c r="D191" i="1"/>
  <c r="E191" i="1"/>
  <c r="F192" i="1"/>
  <c r="F193" i="1"/>
  <c r="F194" i="1"/>
  <c r="F195" i="1"/>
  <c r="C196" i="1"/>
  <c r="D196" i="1"/>
  <c r="E196" i="1"/>
  <c r="F198" i="1"/>
  <c r="F196" i="1" s="1"/>
  <c r="C199" i="1"/>
  <c r="D199" i="1"/>
  <c r="E199" i="1"/>
  <c r="F200" i="1"/>
  <c r="F201" i="1"/>
  <c r="F202" i="1"/>
  <c r="F203" i="1"/>
  <c r="F204" i="1"/>
  <c r="F205" i="1"/>
  <c r="C206" i="1"/>
  <c r="D206" i="1"/>
  <c r="E206" i="1"/>
  <c r="F207" i="1"/>
  <c r="F208" i="1"/>
  <c r="C209" i="1"/>
  <c r="D209" i="1"/>
  <c r="E209" i="1"/>
  <c r="F210" i="1"/>
  <c r="F212" i="1"/>
  <c r="F213" i="1"/>
  <c r="F214" i="1"/>
  <c r="F215" i="1"/>
  <c r="F216" i="1"/>
  <c r="F217" i="1"/>
  <c r="F218" i="1"/>
  <c r="F219" i="1"/>
  <c r="F220" i="1"/>
  <c r="F221" i="1"/>
  <c r="C223" i="1"/>
  <c r="D223" i="1"/>
  <c r="E223" i="1"/>
  <c r="F224" i="1"/>
  <c r="F225" i="1"/>
  <c r="C170" i="1" l="1"/>
  <c r="F43" i="1"/>
  <c r="F18" i="1"/>
  <c r="F13" i="1"/>
  <c r="F31" i="1"/>
  <c r="F206" i="1"/>
  <c r="E182" i="1"/>
  <c r="C182" i="1"/>
  <c r="F151" i="1"/>
  <c r="F120" i="1"/>
  <c r="F100" i="1"/>
  <c r="F66" i="1"/>
  <c r="F54" i="1"/>
  <c r="F47" i="1"/>
  <c r="F46" i="1" s="1"/>
  <c r="F36" i="1"/>
  <c r="F9" i="1"/>
  <c r="F191" i="1"/>
  <c r="D182" i="1"/>
  <c r="F178" i="1"/>
  <c r="F128" i="1"/>
  <c r="F106" i="1"/>
  <c r="F61" i="1"/>
  <c r="F49" i="1"/>
  <c r="D31" i="1"/>
  <c r="D21" i="1"/>
  <c r="F12" i="1"/>
  <c r="E8" i="1"/>
  <c r="C8" i="1"/>
  <c r="F150" i="1"/>
  <c r="D170" i="1"/>
  <c r="F223" i="1"/>
  <c r="F209" i="1"/>
  <c r="F199" i="1"/>
  <c r="F183" i="1"/>
  <c r="F171" i="1"/>
  <c r="F170" i="1" s="1"/>
  <c r="F160" i="1"/>
  <c r="C150" i="1"/>
  <c r="C105" i="1" s="1"/>
  <c r="F135" i="1"/>
  <c r="F125" i="1"/>
  <c r="F118" i="1"/>
  <c r="E105" i="1"/>
  <c r="D105" i="1"/>
  <c r="F112" i="1"/>
  <c r="F105" i="1" s="1"/>
  <c r="F82" i="1"/>
  <c r="D35" i="1"/>
  <c r="E35" i="1"/>
  <c r="C35" i="1"/>
  <c r="F21" i="1"/>
  <c r="D8" i="1" l="1"/>
  <c r="E226" i="1"/>
  <c r="F35" i="1"/>
  <c r="F182" i="1"/>
  <c r="D235" i="1"/>
  <c r="F8" i="1"/>
  <c r="C235" i="1"/>
  <c r="F235" i="1" s="1"/>
  <c r="C226" i="1"/>
  <c r="D226" i="1"/>
  <c r="F226" i="1" l="1"/>
  <c r="F239" i="1" s="1"/>
</calcChain>
</file>

<file path=xl/sharedStrings.xml><?xml version="1.0" encoding="utf-8"?>
<sst xmlns="http://schemas.openxmlformats.org/spreadsheetml/2006/main" count="423" uniqueCount="408">
  <si>
    <t xml:space="preserve">prueba  de exactitud </t>
  </si>
  <si>
    <t xml:space="preserve">Total General </t>
  </si>
  <si>
    <t xml:space="preserve">Obras para Edificios  no residenciales </t>
  </si>
  <si>
    <t>2.7.1.2</t>
  </si>
  <si>
    <t xml:space="preserve">Bienes Inmuebles </t>
  </si>
  <si>
    <t>2.7.1</t>
  </si>
  <si>
    <t xml:space="preserve">Licencias Informaticas  e intelectuales,  industriales y comerciales </t>
  </si>
  <si>
    <t>2.6.8.8</t>
  </si>
  <si>
    <t xml:space="preserve">Base de Datos </t>
  </si>
  <si>
    <t>2.3.8.3.2</t>
  </si>
  <si>
    <t>Programas de Computación</t>
  </si>
  <si>
    <t>2.6.8.3.1</t>
  </si>
  <si>
    <t xml:space="preserve">Bienes Intangibles </t>
  </si>
  <si>
    <t>2.6.8</t>
  </si>
  <si>
    <t xml:space="preserve">Otros Equipos </t>
  </si>
  <si>
    <t>2.6.5.8</t>
  </si>
  <si>
    <t xml:space="preserve">Maquinaria, Otros Equipos  y Herramientas </t>
  </si>
  <si>
    <t>2.6.5</t>
  </si>
  <si>
    <t>Automoviles y Camiones</t>
  </si>
  <si>
    <t>2.6.4.1</t>
  </si>
  <si>
    <t>2.6.8.3.2</t>
  </si>
  <si>
    <t xml:space="preserve">Otras estructuras </t>
  </si>
  <si>
    <t>2.6.7.5</t>
  </si>
  <si>
    <t xml:space="preserve">Edificios  no residenciales </t>
  </si>
  <si>
    <t>2.6.7.4</t>
  </si>
  <si>
    <t>2.6.7</t>
  </si>
  <si>
    <t>Otros equipos</t>
  </si>
  <si>
    <t xml:space="preserve">Herramientas menores </t>
  </si>
  <si>
    <t>2.6.5.7</t>
  </si>
  <si>
    <t xml:space="preserve">Equipo de generacion electrica, aparatos y Acesorios electricos </t>
  </si>
  <si>
    <t>2.6.5.6</t>
  </si>
  <si>
    <t>Equipo de comunicación, telecomunicaciones y señalamiento</t>
  </si>
  <si>
    <t>2.6.5.5</t>
  </si>
  <si>
    <t>Sistema de aire acondicionado y calefacion</t>
  </si>
  <si>
    <t>2.6.5.4</t>
  </si>
  <si>
    <t xml:space="preserve">Maquinaria y Equipo Industrial </t>
  </si>
  <si>
    <t>2.6.5.2</t>
  </si>
  <si>
    <t xml:space="preserve">Maquinarias, Otros Equipos y Herramientas </t>
  </si>
  <si>
    <t xml:space="preserve">Otros Equipos de Transporte </t>
  </si>
  <si>
    <t>2.6.4.8</t>
  </si>
  <si>
    <t xml:space="preserve">Vehiculos  y Equipo  de Transporte, Traccion y Elevacion </t>
  </si>
  <si>
    <t>2.6.4</t>
  </si>
  <si>
    <t>Equipos medicos y de laboratorio</t>
  </si>
  <si>
    <t>2.6.3.1</t>
  </si>
  <si>
    <t xml:space="preserve">Equipos Recreativos </t>
  </si>
  <si>
    <t>2.6.2.4</t>
  </si>
  <si>
    <t xml:space="preserve">Camaras y Videos </t>
  </si>
  <si>
    <t>2.6.2.3</t>
  </si>
  <si>
    <t xml:space="preserve">Equipos y aparatos audiovisuales </t>
  </si>
  <si>
    <t>2.6.2.1</t>
  </si>
  <si>
    <t xml:space="preserve">Mobiliario y Equipo Educacional y Recreativo </t>
  </si>
  <si>
    <t>2.6.2</t>
  </si>
  <si>
    <t>Otros Equipos de Valor</t>
  </si>
  <si>
    <t>2.6.1.3.03</t>
  </si>
  <si>
    <t>Otros Mobiliarios y Equipos No Identificados Precedentemente</t>
  </si>
  <si>
    <t>2.6.1.9</t>
  </si>
  <si>
    <t xml:space="preserve">Equipos y Aparatos Audiovisuales </t>
  </si>
  <si>
    <t>2.6.1.5</t>
  </si>
  <si>
    <t>Electrodomesticos</t>
  </si>
  <si>
    <t>2.6.1.4.01</t>
  </si>
  <si>
    <t xml:space="preserve">Equipos de Computos </t>
  </si>
  <si>
    <t>2.6.1.3</t>
  </si>
  <si>
    <t xml:space="preserve">Muebles de alojamiento, excepto de oficina y estanteria </t>
  </si>
  <si>
    <t>2.6.1.2</t>
  </si>
  <si>
    <t xml:space="preserve">Muebles de Oficina y Estanteria </t>
  </si>
  <si>
    <t>2.6.1.1</t>
  </si>
  <si>
    <t>Maquinaria y Equipo</t>
  </si>
  <si>
    <t>2.6.1</t>
  </si>
  <si>
    <t xml:space="preserve">Bienes Muebles e Inmuebles e Intangibles </t>
  </si>
  <si>
    <t>Transferencias Corrientes destinadas a otras instituciones</t>
  </si>
  <si>
    <t>2.4.9.1</t>
  </si>
  <si>
    <t>Tramsferencias Corrientes a Organismos Internacionales</t>
  </si>
  <si>
    <t>2.4..7.2</t>
  </si>
  <si>
    <t xml:space="preserve">Transferencias Corrientes a Instituciones publicas no financieras nacionales para servicios personales </t>
  </si>
  <si>
    <t>2.4.5.4.1</t>
  </si>
  <si>
    <t xml:space="preserve">Transferencias Corrientes  a Empresas  Publlicas No Financieras </t>
  </si>
  <si>
    <t>2.4.5.</t>
  </si>
  <si>
    <t>Transferencias Corrientes a Asociaciones sin fines de Lucro</t>
  </si>
  <si>
    <t>2.4.1.6</t>
  </si>
  <si>
    <t xml:space="preserve">Premios literarios, deportivos y artisticos </t>
  </si>
  <si>
    <t>2.4.1.3</t>
  </si>
  <si>
    <t>Indemnizacion laboral</t>
  </si>
  <si>
    <t>2.4.1.1.3</t>
  </si>
  <si>
    <t>Atudas y donaciones ocasionales a hogares y personas</t>
  </si>
  <si>
    <t>2.4.1.2.02</t>
  </si>
  <si>
    <t xml:space="preserve">Ayuda  y donaciones programadas a personas </t>
  </si>
  <si>
    <t>2.4.1.2.01</t>
  </si>
  <si>
    <t>Pensiones</t>
  </si>
  <si>
    <t>2.4.1.1.01</t>
  </si>
  <si>
    <t xml:space="preserve">Transferencias Corrientes al Sector Privado </t>
  </si>
  <si>
    <t>2.4.1</t>
  </si>
  <si>
    <t>Transferencias Corrientes</t>
  </si>
  <si>
    <t>Bonos para ütiles Diversos</t>
  </si>
  <si>
    <t>2.3.9.9.02</t>
  </si>
  <si>
    <t>Productos y Utiles variso  N. I . P.</t>
  </si>
  <si>
    <t>2.3.9.9</t>
  </si>
  <si>
    <t xml:space="preserve">Otros respuestos y accesorios menores </t>
  </si>
  <si>
    <t>2.3.9.8</t>
  </si>
  <si>
    <t xml:space="preserve">Productos Electricos y Afines </t>
  </si>
  <si>
    <t>2.3.9.6</t>
  </si>
  <si>
    <t xml:space="preserve">Utiles de cocina y comedor </t>
  </si>
  <si>
    <t>2.3.9.5</t>
  </si>
  <si>
    <t xml:space="preserve">Utiles destinados a actividades recreativas y deportivas </t>
  </si>
  <si>
    <t>2.3.9.4</t>
  </si>
  <si>
    <t xml:space="preserve">Utiles menores medicos quirurgicos </t>
  </si>
  <si>
    <t>2.3.9.3</t>
  </si>
  <si>
    <t xml:space="preserve">Utiles de escritorio, oficina, informatica y de enseñanza </t>
  </si>
  <si>
    <t>2.3.9.2</t>
  </si>
  <si>
    <t>Material de Limpieza</t>
  </si>
  <si>
    <t>2.3.9.1</t>
  </si>
  <si>
    <t xml:space="preserve">Productos quimicos y Conexos </t>
  </si>
  <si>
    <t>2.3.9</t>
  </si>
  <si>
    <t>Pinturas y Barnices</t>
  </si>
  <si>
    <t>2.3.7.2.06</t>
  </si>
  <si>
    <t>Insecticida, Fumigantes</t>
  </si>
  <si>
    <t>2.3.7.2.05</t>
  </si>
  <si>
    <t>Abonos y Fertilizantes</t>
  </si>
  <si>
    <t>2.3.7.2.04</t>
  </si>
  <si>
    <t>Productos Fotoquímicos</t>
  </si>
  <si>
    <t>2.3.7.2.03</t>
  </si>
  <si>
    <t xml:space="preserve">Lubricantes </t>
  </si>
  <si>
    <t>2.3.7.1.06</t>
  </si>
  <si>
    <t xml:space="preserve">Aceites y Grasas </t>
  </si>
  <si>
    <t>2.3.7.1.05</t>
  </si>
  <si>
    <t>Gas GLP</t>
  </si>
  <si>
    <t>2.3.7.1.04</t>
  </si>
  <si>
    <t>Gas-oil</t>
  </si>
  <si>
    <t>2.3.7.1.02</t>
  </si>
  <si>
    <t xml:space="preserve">Gasolina </t>
  </si>
  <si>
    <t>2.3.7.1.01</t>
  </si>
  <si>
    <t>Combustibles, Lubricantes</t>
  </si>
  <si>
    <t>2.3.7</t>
  </si>
  <si>
    <t xml:space="preserve">Otros Minerales </t>
  </si>
  <si>
    <t>2.3.6.4.07</t>
  </si>
  <si>
    <t xml:space="preserve">Piedra, Arcilla y Arena </t>
  </si>
  <si>
    <t>2.3.6.4.04</t>
  </si>
  <si>
    <t xml:space="preserve">Minerales metaliferos </t>
  </si>
  <si>
    <t>2.3.6.4.01</t>
  </si>
  <si>
    <t xml:space="preserve">Accesorios de Metal </t>
  </si>
  <si>
    <t>2.3.6.3.06</t>
  </si>
  <si>
    <t>Herramienta Menores</t>
  </si>
  <si>
    <t>2.3.6.3.4</t>
  </si>
  <si>
    <t>Estructura metalica</t>
  </si>
  <si>
    <t>2.3.6.3.3</t>
  </si>
  <si>
    <t xml:space="preserve">Productos Ferrosos </t>
  </si>
  <si>
    <t>2.3.6.3.01</t>
  </si>
  <si>
    <t xml:space="preserve">Productos de Porcelana </t>
  </si>
  <si>
    <t>2.3.6.2.03</t>
  </si>
  <si>
    <t xml:space="preserve">Productos de Loza </t>
  </si>
  <si>
    <t>2.3.6.2.02</t>
  </si>
  <si>
    <t xml:space="preserve">Productos de Vidrio </t>
  </si>
  <si>
    <t>2.3.6.2.01</t>
  </si>
  <si>
    <t xml:space="preserve">Productos de Yeso </t>
  </si>
  <si>
    <t>2.3.6.1.04</t>
  </si>
  <si>
    <t xml:space="preserve">Productos de Cal </t>
  </si>
  <si>
    <t>2.3.6.1.02</t>
  </si>
  <si>
    <t xml:space="preserve">Productos de Cemento </t>
  </si>
  <si>
    <t>2.3.6.1.01</t>
  </si>
  <si>
    <t xml:space="preserve">Productos de Minerales Metalicos y No Metalicos </t>
  </si>
  <si>
    <t>2.3.6</t>
  </si>
  <si>
    <t>Articulos de Plástico</t>
  </si>
  <si>
    <t>2.3.5.5</t>
  </si>
  <si>
    <t>Articulos de Caucho</t>
  </si>
  <si>
    <t>2.3.5.4</t>
  </si>
  <si>
    <t>Llantas y Neumaticos</t>
  </si>
  <si>
    <t>2.3.5.3</t>
  </si>
  <si>
    <t xml:space="preserve">Articulos de Cuero </t>
  </si>
  <si>
    <t>2.3.5.2</t>
  </si>
  <si>
    <t xml:space="preserve">Cueros y Pieles </t>
  </si>
  <si>
    <t>2.3.5.1</t>
  </si>
  <si>
    <t>Productos de Cuero, Caucho y Plasticos</t>
  </si>
  <si>
    <t>2.3.5</t>
  </si>
  <si>
    <t xml:space="preserve">Productos Medicinales </t>
  </si>
  <si>
    <t>2.3.4.1</t>
  </si>
  <si>
    <t xml:space="preserve">Productos Farmaceuticos  </t>
  </si>
  <si>
    <t>2.3.4</t>
  </si>
  <si>
    <t>Especies timbradas y valores</t>
  </si>
  <si>
    <t>2.3.3.6</t>
  </si>
  <si>
    <t>Texto de Enseñanza</t>
  </si>
  <si>
    <t>2.3.3.5</t>
  </si>
  <si>
    <t>Libros,  Revistas y Periodicos</t>
  </si>
  <si>
    <t>2.3.3.4</t>
  </si>
  <si>
    <t>Productos de Artes Graficas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</si>
  <si>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</si>
  <si>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</si>
  <si>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</si>
  <si>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</si>
  <si>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</si>
  <si>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de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</si>
  <si>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</si>
  <si>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</si>
  <si>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</si>
  <si>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</si>
  <si>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</si>
  <si>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</si>
  <si>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</si>
  <si>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 y Telas</t>
  </si>
  <si>
    <t>2.3.2.1</t>
  </si>
  <si>
    <t xml:space="preserve">Textiles y Vestuarios </t>
  </si>
  <si>
    <t>2.3.2</t>
  </si>
  <si>
    <t xml:space="preserve">Madera, Corcho y sus Manufacturas </t>
  </si>
  <si>
    <t>2.3.1.4</t>
  </si>
  <si>
    <t>Productos Agroforestales y Pecuarios</t>
  </si>
  <si>
    <t>2.3.1.3</t>
  </si>
  <si>
    <t>Productos Agricolas</t>
  </si>
  <si>
    <t>2.3.1.3.2</t>
  </si>
  <si>
    <t xml:space="preserve">Alimentos para animales 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</si>
  <si>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</si>
  <si>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</si>
  <si>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</si>
  <si>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</si>
  <si>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</si>
  <si>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Materiales y Suministros </t>
  </si>
  <si>
    <t>Comision Bancaria</t>
  </si>
  <si>
    <t>2.2.9.4.2</t>
  </si>
  <si>
    <t xml:space="preserve">Tasas </t>
  </si>
  <si>
    <t>2.2.8.8.3</t>
  </si>
  <si>
    <t xml:space="preserve">Derechos </t>
  </si>
  <si>
    <t>2.2.8.8.2</t>
  </si>
  <si>
    <t xml:space="preserve">Impuestos </t>
  </si>
  <si>
    <t>2.2.8.8.1</t>
  </si>
  <si>
    <t xml:space="preserve">Impuestos, Derechos y  Tasas </t>
  </si>
  <si>
    <t>2.2.8.8</t>
  </si>
  <si>
    <t>Otros Servicios Técnicos y Profesionales</t>
  </si>
  <si>
    <t>2.2.8.7.6</t>
  </si>
  <si>
    <t>Servicios de informatica y Sistema Computarizados</t>
  </si>
  <si>
    <t>2.2.8.7.5</t>
  </si>
  <si>
    <t>Servicios de Capacitación</t>
  </si>
  <si>
    <t>2.2.8.7.4</t>
  </si>
  <si>
    <t>Servicios de Contabilidad y Auditoria</t>
  </si>
  <si>
    <t>2.2.8.7.3</t>
  </si>
  <si>
    <t>Servicios juridicos</t>
  </si>
  <si>
    <t>2.2.8.7.2</t>
  </si>
  <si>
    <t>Servicios Técnicos y Profesionales</t>
  </si>
  <si>
    <t>2.2.8.7</t>
  </si>
  <si>
    <t>Actuaciones Artisticas</t>
  </si>
  <si>
    <t>2.2.8.6.4</t>
  </si>
  <si>
    <t>Actuaciones Deportivas</t>
  </si>
  <si>
    <t>2.2.8.6.3</t>
  </si>
  <si>
    <t xml:space="preserve">Festividades </t>
  </si>
  <si>
    <t>Eventos Generales</t>
  </si>
  <si>
    <t>2.2.8.6.1</t>
  </si>
  <si>
    <t xml:space="preserve">Limpieza e  Higiene </t>
  </si>
  <si>
    <t>2.2.8.5.3</t>
  </si>
  <si>
    <t>Servicios de Lavanderia</t>
  </si>
  <si>
    <t>2.2.8.5.2</t>
  </si>
  <si>
    <t xml:space="preserve">Fumigacion </t>
  </si>
  <si>
    <t>2.2.8.5.1</t>
  </si>
  <si>
    <t>Servicios Funerarios y Gastos Conexos</t>
  </si>
  <si>
    <t>2.2.8.4</t>
  </si>
  <si>
    <t xml:space="preserve">Servicios Medicos sanitarios </t>
  </si>
  <si>
    <t>2.2.8.3.1</t>
  </si>
  <si>
    <t>Comisiones y gastos bancarios</t>
  </si>
  <si>
    <t>2.2.8.2.1</t>
  </si>
  <si>
    <t xml:space="preserve">Gastos Judiciales </t>
  </si>
  <si>
    <t>2.2.8.1</t>
  </si>
  <si>
    <t>Otros Servicios no Personales</t>
  </si>
  <si>
    <t>2.2.8</t>
  </si>
  <si>
    <t xml:space="preserve">Instaciones Temporales </t>
  </si>
  <si>
    <t>2.2.7.3</t>
  </si>
  <si>
    <t>Servicios de Mantenimiento y Reparacion e Instalaciones</t>
  </si>
  <si>
    <t>2.2.7.2.8</t>
  </si>
  <si>
    <t>Mantenimiento y Reparación de Equipo de Transporte</t>
  </si>
  <si>
    <t>2.2.7.2.6</t>
  </si>
  <si>
    <t>Mantenimiento  y Reparación Equipo de oficina</t>
  </si>
  <si>
    <t>2.2.7.2.4</t>
  </si>
  <si>
    <t xml:space="preserve">Servicio de Mantenimiento, reparación, desmonte </t>
  </si>
  <si>
    <t>Mantenimiento y Repacion de Equipo de Producción</t>
  </si>
  <si>
    <t>2.2.7.2.7</t>
  </si>
  <si>
    <t xml:space="preserve">Reparaciones de Maquinarias  Equipos de Transporte </t>
  </si>
  <si>
    <t>Mantenimiento y reparacion de equipos sanitarios y de laboratorio</t>
  </si>
  <si>
    <t>Mantenimiento y reparacion de equipo educacional</t>
  </si>
  <si>
    <t>2.2.7.2.3</t>
  </si>
  <si>
    <t>Mantenimiento y Repacion de Equipo de Computacion</t>
  </si>
  <si>
    <t>2.2.7.2.2</t>
  </si>
  <si>
    <t>Instalaciones electrica</t>
  </si>
  <si>
    <t>2.2.7.1.6</t>
  </si>
  <si>
    <t xml:space="preserve">Servicios de Pintura </t>
  </si>
  <si>
    <t>2.2.7.1.7</t>
  </si>
  <si>
    <t>Limpieza, desmalezamiento de tierra y terreno</t>
  </si>
  <si>
    <t>2.2.7.1.3</t>
  </si>
  <si>
    <t>Servicios especiales de Mantenimiento</t>
  </si>
  <si>
    <t>2.2.7.1.2</t>
  </si>
  <si>
    <t xml:space="preserve">Obras Menores en Edificaciones </t>
  </si>
  <si>
    <t>2.2.7.1</t>
  </si>
  <si>
    <t xml:space="preserve">Servicios de Conservación , Reparaciones Menores  e Instalaciones Temporales </t>
  </si>
  <si>
    <t>2.2.7</t>
  </si>
  <si>
    <t>Seguros de Personas</t>
  </si>
  <si>
    <t>2.2.6.3</t>
  </si>
  <si>
    <t xml:space="preserve">Seguro de bienes muebles </t>
  </si>
  <si>
    <t>2.2.6.2</t>
  </si>
  <si>
    <t xml:space="preserve">Seguros  de bienes inmuebles  e infraestructura </t>
  </si>
  <si>
    <t>2.2.6.1</t>
  </si>
  <si>
    <t xml:space="preserve">Seguros </t>
  </si>
  <si>
    <t>2.2.6</t>
  </si>
  <si>
    <t>Otros Alquileres</t>
  </si>
  <si>
    <t>2.2.5.8</t>
  </si>
  <si>
    <t>Alquileres de Equipos de Transporte , Tracción y Elev</t>
  </si>
  <si>
    <t>2.2.5.4</t>
  </si>
  <si>
    <t>Alquileres de Equipos de Oficina</t>
  </si>
  <si>
    <t>2.2.5.3.4</t>
  </si>
  <si>
    <t xml:space="preserve">Alquileres de Maquinarias y Equipos </t>
  </si>
  <si>
    <t>2.2.5.3</t>
  </si>
  <si>
    <t xml:space="preserve">Alquileres y rentas de edificios y Locales </t>
  </si>
  <si>
    <t>2.2.5.1</t>
  </si>
  <si>
    <t xml:space="preserve">Alquileres de  Rentas </t>
  </si>
  <si>
    <t>2.2.5</t>
  </si>
  <si>
    <t>Peaje</t>
  </si>
  <si>
    <t>2.2.4.4</t>
  </si>
  <si>
    <t>Almacenaje</t>
  </si>
  <si>
    <t>2.2.4.3</t>
  </si>
  <si>
    <t>Fletes</t>
  </si>
  <si>
    <t>2.2.4.2</t>
  </si>
  <si>
    <t xml:space="preserve">Pasajes </t>
  </si>
  <si>
    <t>2.2.4.1</t>
  </si>
  <si>
    <t>Transporte y Almacenaje</t>
  </si>
  <si>
    <t>2.2.4</t>
  </si>
  <si>
    <t>Viaticos fuera del pais</t>
  </si>
  <si>
    <t>2.2.3.2</t>
  </si>
  <si>
    <t>Viaticos dentro del pais</t>
  </si>
  <si>
    <t>2.2.3.1</t>
  </si>
  <si>
    <t xml:space="preserve">Viaticos </t>
  </si>
  <si>
    <t>2.2.3</t>
  </si>
  <si>
    <t>Impresión y Encuadernación</t>
  </si>
  <si>
    <t>2.2.2.2</t>
  </si>
  <si>
    <t xml:space="preserve">Publicidad y Propaganda </t>
  </si>
  <si>
    <t>2.2..2.1</t>
  </si>
  <si>
    <t>Publicidad, Impresión y Encuadernación</t>
  </si>
  <si>
    <t>2.2.2</t>
  </si>
  <si>
    <t xml:space="preserve">Desechos Solidos </t>
  </si>
  <si>
    <t>2.2.1.6.08</t>
  </si>
  <si>
    <t xml:space="preserve">Agua </t>
  </si>
  <si>
    <t>2.2.1.7.01</t>
  </si>
  <si>
    <t xml:space="preserve">Electricidad </t>
  </si>
  <si>
    <t>2.2.1.6.06</t>
  </si>
  <si>
    <t xml:space="preserve">Servicios de Internet y  Television por cable </t>
  </si>
  <si>
    <t>2.2.1.5.01</t>
  </si>
  <si>
    <t xml:space="preserve">Telefax y Correos </t>
  </si>
  <si>
    <t>2.2.1.4.01</t>
  </si>
  <si>
    <t xml:space="preserve">Telefono  Local </t>
  </si>
  <si>
    <t>2.2.1.3.01</t>
  </si>
  <si>
    <t xml:space="preserve">Servicios Básicos- </t>
  </si>
  <si>
    <t>2.2.1</t>
  </si>
  <si>
    <t xml:space="preserve">Servicios no Personales </t>
  </si>
  <si>
    <t xml:space="preserve">Contribuciones al Seguro de Riesgo Laboral 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</si>
  <si>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</si>
  <si>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</si>
  <si>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</si>
  <si>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</si>
  <si>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</si>
  <si>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</si>
  <si>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>2.1.5</t>
  </si>
  <si>
    <t>Dietas en el exterior</t>
  </si>
  <si>
    <t>2.1.3.1.2</t>
  </si>
  <si>
    <t xml:space="preserve">Dietas en el pais </t>
  </si>
  <si>
    <t>2.1.3.1.1</t>
  </si>
  <si>
    <t>Dietas y Gastos de Representación</t>
  </si>
  <si>
    <t>2.1.3</t>
  </si>
  <si>
    <t xml:space="preserve">Bonos por desempeños </t>
  </si>
  <si>
    <t>2.1.2.2.09</t>
  </si>
  <si>
    <t xml:space="preserve">Compensación por Resultados </t>
  </si>
  <si>
    <t>2.1.2.2.06</t>
  </si>
  <si>
    <t>Gratificaciones de pasantias</t>
  </si>
  <si>
    <t>2.1.2.2.04</t>
  </si>
  <si>
    <t xml:space="preserve">Compensación por servicios de seguridad </t>
  </si>
  <si>
    <t>2.1.2.2.05</t>
  </si>
  <si>
    <t xml:space="preserve">Pago  de horas extraordinarias- Horas al final del año </t>
  </si>
  <si>
    <t>2.1.2.2.03</t>
  </si>
  <si>
    <t xml:space="preserve">Compensación por horas  extraordinarias </t>
  </si>
  <si>
    <t>2.1.2.2.02</t>
  </si>
  <si>
    <t>Compensación  (Sobresueldos)</t>
  </si>
  <si>
    <t>2.1.2.2</t>
  </si>
  <si>
    <t>Proporción de vacaciones no disfrutadas</t>
  </si>
  <si>
    <t>2.1.1.5.04</t>
  </si>
  <si>
    <t>Prestación Laboral por Desvinculación</t>
  </si>
  <si>
    <t>2.1.1.5.03</t>
  </si>
  <si>
    <t>Prestaciones Economicas</t>
  </si>
  <si>
    <t>2.1.1.5</t>
  </si>
  <si>
    <t xml:space="preserve">Regalía Pascual </t>
  </si>
  <si>
    <t>2.1.1.4.01</t>
  </si>
  <si>
    <t>Sueldo Annual Nº 13</t>
  </si>
  <si>
    <t>2.1.1.4</t>
  </si>
  <si>
    <t>Sueldos al personal por servicios especiales</t>
  </si>
  <si>
    <t>2.1.1.2.04</t>
  </si>
  <si>
    <t xml:space="preserve">Suplencias </t>
  </si>
  <si>
    <t>2.1.1.2.03</t>
  </si>
  <si>
    <t xml:space="preserve">Sueldos  al personal contratado  y/o igualado </t>
  </si>
  <si>
    <t>2.1.1.2.01</t>
  </si>
  <si>
    <t xml:space="preserve">Remuneraciones al personal con caracter transitorio </t>
  </si>
  <si>
    <t>2.1.1.2</t>
  </si>
  <si>
    <t>Incentivos y Escalafon</t>
  </si>
  <si>
    <t>2.1.1.1.05</t>
  </si>
  <si>
    <t>Sueldos Fijos</t>
  </si>
  <si>
    <t>2.1.1.1.01</t>
  </si>
  <si>
    <t xml:space="preserve">Remuneracion al personal fijo </t>
  </si>
  <si>
    <t>2.1.1.1</t>
  </si>
  <si>
    <t>Servicios  Personales</t>
  </si>
  <si>
    <t xml:space="preserve">CONSOLIDADO </t>
  </si>
  <si>
    <t>CTC</t>
  </si>
  <si>
    <t xml:space="preserve">PROGRESANDO </t>
  </si>
  <si>
    <t xml:space="preserve">SOLIDARIDAD </t>
  </si>
  <si>
    <t xml:space="preserve">Descripción </t>
  </si>
  <si>
    <t xml:space="preserve">Objeto/Cta/Sub-Cuenta </t>
  </si>
  <si>
    <t>(valores en RD$)</t>
  </si>
  <si>
    <t>31 DE DICIEMBRE 2017</t>
  </si>
  <si>
    <t xml:space="preserve">EJECUCION PRESUPUESTARIA DEL PROGRAMA  PROSOLI  </t>
  </si>
  <si>
    <t xml:space="preserve">GABINETE DE COORDINACION DE LA POLITICA SOCIAL </t>
  </si>
  <si>
    <t xml:space="preserve">VICEPRESIDENCIA DE LA REPUBLICA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</si>
</sst>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2"/>
    <xf numFmtId="0" fontId="2" fillId="0" borderId="0" xfId="2" applyFill="1"/>
    <xf numFmtId="164" fontId="2" fillId="0" borderId="0" xfId="2" applyNumberFormat="1"/>
    <xf numFmtId="43" fontId="2" fillId="0" borderId="0" xfId="2" applyNumberFormat="1"/>
    <xf numFmtId="164" fontId="2" fillId="0" borderId="0" xfId="1" applyFont="1"/>
    <xf numFmtId="164" fontId="2" fillId="0" borderId="0" xfId="2" applyNumberFormat="1" applyFill="1"/>
    <xf numFmtId="0" fontId="2" fillId="0" borderId="0" xfId="2" applyFont="1"/>
    <xf numFmtId="43" fontId="2" fillId="0" borderId="0" xfId="2" applyNumberFormat="1" applyFill="1"/>
    <xf numFmtId="43" fontId="3" fillId="0" borderId="0" xfId="2" applyNumberFormat="1" applyFont="1"/>
    <xf numFmtId="164" fontId="2" fillId="0" borderId="1" xfId="2" applyNumberFormat="1" applyBorder="1"/>
    <xf numFmtId="43" fontId="2" fillId="0" borderId="1" xfId="2" applyNumberFormat="1" applyBorder="1"/>
    <xf numFmtId="0" fontId="2" fillId="0" borderId="1" xfId="2" applyBorder="1"/>
    <xf numFmtId="0" fontId="4" fillId="0" borderId="0" xfId="2" applyFont="1" applyBorder="1"/>
    <xf numFmtId="0" fontId="2" fillId="0" borderId="0" xfId="2" applyNumberFormat="1" applyBorder="1"/>
    <xf numFmtId="43" fontId="5" fillId="2" borderId="2" xfId="3" applyFont="1" applyFill="1" applyBorder="1"/>
    <xf numFmtId="0" fontId="6" fillId="2" borderId="2" xfId="2" applyFont="1" applyFill="1" applyBorder="1"/>
    <xf numFmtId="0" fontId="6" fillId="2" borderId="2" xfId="2" applyNumberFormat="1" applyFont="1" applyFill="1" applyBorder="1" applyAlignment="1">
      <alignment horizontal="center"/>
    </xf>
    <xf numFmtId="43" fontId="7" fillId="0" borderId="3" xfId="3" applyFont="1" applyBorder="1"/>
    <xf numFmtId="43" fontId="7" fillId="0" borderId="4" xfId="3" applyFont="1" applyBorder="1"/>
    <xf numFmtId="0" fontId="4" fillId="0" borderId="4" xfId="2" applyFont="1" applyBorder="1"/>
    <xf numFmtId="0" fontId="7" fillId="0" borderId="4" xfId="2" applyNumberFormat="1" applyFont="1" applyBorder="1" applyAlignment="1">
      <alignment horizontal="center"/>
    </xf>
    <xf numFmtId="43" fontId="7" fillId="0" borderId="5" xfId="3" applyFont="1" applyBorder="1"/>
    <xf numFmtId="0" fontId="4" fillId="0" borderId="3" xfId="2" applyFont="1" applyBorder="1"/>
    <xf numFmtId="49" fontId="4" fillId="0" borderId="5" xfId="2" applyNumberFormat="1" applyFont="1" applyBorder="1" applyAlignment="1">
      <alignment horizontal="center"/>
    </xf>
    <xf numFmtId="43" fontId="8" fillId="2" borderId="3" xfId="3" applyFont="1" applyFill="1" applyBorder="1"/>
    <xf numFmtId="0" fontId="9" fillId="2" borderId="3" xfId="2" applyFont="1" applyFill="1" applyBorder="1"/>
    <xf numFmtId="0" fontId="10" fillId="2" borderId="3" xfId="2" applyNumberFormat="1" applyFont="1" applyFill="1" applyBorder="1" applyAlignment="1">
      <alignment horizontal="center"/>
    </xf>
    <xf numFmtId="0" fontId="4" fillId="0" borderId="5" xfId="2" applyFont="1" applyBorder="1"/>
    <xf numFmtId="49" fontId="4" fillId="0" borderId="3" xfId="2" applyNumberFormat="1" applyFont="1" applyBorder="1" applyAlignment="1">
      <alignment horizontal="center"/>
    </xf>
    <xf numFmtId="0" fontId="9" fillId="3" borderId="3" xfId="2" applyFont="1" applyFill="1" applyBorder="1"/>
    <xf numFmtId="0" fontId="10" fillId="3" borderId="3" xfId="2" applyNumberFormat="1" applyFont="1" applyFill="1" applyBorder="1" applyAlignment="1">
      <alignment horizontal="center"/>
    </xf>
    <xf numFmtId="0" fontId="7" fillId="0" borderId="3" xfId="2" applyNumberFormat="1" applyFont="1" applyBorder="1" applyAlignment="1">
      <alignment horizontal="center"/>
    </xf>
    <xf numFmtId="0" fontId="10" fillId="4" borderId="3" xfId="2" applyFont="1" applyFill="1" applyBorder="1"/>
    <xf numFmtId="0" fontId="10" fillId="4" borderId="3" xfId="2" applyNumberFormat="1" applyFont="1" applyFill="1" applyBorder="1" applyAlignment="1">
      <alignment horizontal="center"/>
    </xf>
    <xf numFmtId="0" fontId="4" fillId="5" borderId="3" xfId="2" applyFont="1" applyFill="1" applyBorder="1"/>
    <xf numFmtId="43" fontId="8" fillId="2" borderId="6" xfId="3" applyFont="1" applyFill="1" applyBorder="1"/>
    <xf numFmtId="0" fontId="9" fillId="2" borderId="6" xfId="2" applyFont="1" applyFill="1" applyBorder="1"/>
    <xf numFmtId="0" fontId="10" fillId="2" borderId="6" xfId="2" applyNumberFormat="1" applyFont="1" applyFill="1" applyBorder="1" applyAlignment="1">
      <alignment horizontal="center"/>
    </xf>
    <xf numFmtId="43" fontId="8" fillId="6" borderId="7" xfId="2" applyNumberFormat="1" applyFont="1" applyFill="1" applyBorder="1"/>
    <xf numFmtId="0" fontId="11" fillId="6" borderId="7" xfId="2" applyFont="1" applyFill="1" applyBorder="1"/>
    <xf numFmtId="0" fontId="11" fillId="6" borderId="7" xfId="2" applyNumberFormat="1" applyFont="1" applyFill="1" applyBorder="1" applyAlignment="1">
      <alignment horizontal="center"/>
    </xf>
    <xf numFmtId="43" fontId="7" fillId="0" borderId="3" xfId="3" applyFont="1" applyFill="1" applyBorder="1"/>
    <xf numFmtId="0" fontId="7" fillId="0" borderId="3" xfId="2" applyFont="1" applyFill="1" applyBorder="1"/>
    <xf numFmtId="0" fontId="12" fillId="0" borderId="3" xfId="2" applyNumberFormat="1" applyFont="1" applyFill="1" applyBorder="1" applyAlignment="1">
      <alignment horizontal="center"/>
    </xf>
    <xf numFmtId="43" fontId="8" fillId="6" borderId="8" xfId="2" applyNumberFormat="1" applyFont="1" applyFill="1" applyBorder="1"/>
    <xf numFmtId="43" fontId="2" fillId="0" borderId="4" xfId="3" applyFont="1" applyBorder="1"/>
    <xf numFmtId="0" fontId="4" fillId="0" borderId="9" xfId="2" applyFont="1" applyBorder="1"/>
    <xf numFmtId="49" fontId="4" fillId="0" borderId="10" xfId="2" applyNumberFormat="1" applyFont="1" applyBorder="1" applyAlignment="1">
      <alignment horizontal="center"/>
    </xf>
    <xf numFmtId="43" fontId="2" fillId="0" borderId="6" xfId="3" applyFont="1" applyBorder="1"/>
    <xf numFmtId="0" fontId="4" fillId="0" borderId="11" xfId="2" applyFont="1" applyBorder="1"/>
    <xf numFmtId="49" fontId="4" fillId="2" borderId="5" xfId="2" applyNumberFormat="1" applyFont="1" applyFill="1" applyBorder="1" applyAlignment="1">
      <alignment horizontal="center"/>
    </xf>
    <xf numFmtId="43" fontId="9" fillId="2" borderId="3" xfId="2" applyNumberFormat="1" applyFont="1" applyFill="1" applyBorder="1"/>
    <xf numFmtId="0" fontId="4" fillId="0" borderId="3" xfId="2" applyNumberFormat="1" applyFont="1" applyBorder="1" applyAlignment="1">
      <alignment horizontal="center"/>
    </xf>
    <xf numFmtId="43" fontId="2" fillId="0" borderId="12" xfId="3" applyBorder="1"/>
    <xf numFmtId="0" fontId="2" fillId="0" borderId="0" xfId="2" applyFill="1" applyBorder="1" applyAlignment="1">
      <alignment horizontal="center"/>
    </xf>
    <xf numFmtId="0" fontId="15" fillId="0" borderId="22" xfId="2" applyFont="1" applyBorder="1" applyAlignment="1" applyProtection="1">
      <alignment horizontal="center"/>
      <protection locked="0"/>
    </xf>
    <xf numFmtId="0" fontId="15" fillId="0" borderId="1" xfId="2" applyFont="1" applyBorder="1" applyAlignment="1" applyProtection="1">
      <alignment horizontal="center"/>
      <protection locked="0"/>
    </xf>
    <xf numFmtId="0" fontId="15" fillId="0" borderId="21" xfId="2" applyFont="1" applyBorder="1" applyAlignment="1" applyProtection="1">
      <alignment horizontal="center"/>
      <protection locked="0"/>
    </xf>
    <xf numFmtId="0" fontId="16" fillId="0" borderId="20" xfId="2" applyFont="1" applyBorder="1" applyAlignment="1" applyProtection="1">
      <alignment horizontal="center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6" fillId="0" borderId="19" xfId="2" applyFont="1" applyBorder="1" applyAlignment="1" applyProtection="1">
      <alignment horizontal="center"/>
      <protection locked="0"/>
    </xf>
    <xf numFmtId="165" fontId="15" fillId="0" borderId="20" xfId="2" applyNumberFormat="1" applyFont="1" applyFill="1" applyBorder="1" applyAlignment="1" applyProtection="1">
      <alignment horizontal="center"/>
      <protection locked="0"/>
    </xf>
    <xf numFmtId="165" fontId="15" fillId="0" borderId="0" xfId="2" applyNumberFormat="1" applyFont="1" applyFill="1" applyBorder="1" applyAlignment="1" applyProtection="1">
      <alignment horizontal="center"/>
      <protection locked="0"/>
    </xf>
    <xf numFmtId="165" fontId="15" fillId="0" borderId="19" xfId="2" applyNumberFormat="1" applyFont="1" applyFill="1" applyBorder="1" applyAlignment="1" applyProtection="1">
      <alignment horizontal="center"/>
      <protection locked="0"/>
    </xf>
    <xf numFmtId="0" fontId="14" fillId="0" borderId="20" xfId="2" applyFont="1" applyBorder="1" applyAlignment="1" applyProtection="1">
      <alignment horizontal="center"/>
      <protection locked="0"/>
    </xf>
    <xf numFmtId="0" fontId="14" fillId="0" borderId="0" xfId="2" applyFont="1" applyBorder="1" applyAlignment="1" applyProtection="1">
      <alignment horizontal="center"/>
      <protection locked="0"/>
    </xf>
    <xf numFmtId="0" fontId="14" fillId="0" borderId="19" xfId="2" applyFont="1" applyBorder="1" applyAlignment="1" applyProtection="1">
      <alignment horizontal="center"/>
      <protection locked="0"/>
    </xf>
    <xf numFmtId="0" fontId="8" fillId="7" borderId="16" xfId="2" applyFont="1" applyFill="1" applyBorder="1" applyAlignment="1">
      <alignment horizontal="center" vertical="center" wrapText="1"/>
    </xf>
    <xf numFmtId="0" fontId="8" fillId="7" borderId="13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25" xfId="2" applyFont="1" applyFill="1" applyBorder="1" applyAlignment="1">
      <alignment horizontal="center" vertical="center" wrapText="1"/>
    </xf>
    <xf numFmtId="0" fontId="14" fillId="7" borderId="24" xfId="2" applyFont="1" applyFill="1" applyBorder="1" applyAlignment="1">
      <alignment horizontal="center" vertical="center" wrapText="1"/>
    </xf>
    <xf numFmtId="0" fontId="7" fillId="7" borderId="15" xfId="2" applyFont="1" applyFill="1" applyBorder="1"/>
    <xf numFmtId="0" fontId="8" fillId="7" borderId="18" xfId="2" applyFont="1" applyFill="1" applyBorder="1" applyAlignment="1">
      <alignment horizontal="center" vertical="center" wrapText="1"/>
    </xf>
    <xf numFmtId="0" fontId="8" fillId="7" borderId="14" xfId="2" applyFont="1" applyFill="1" applyBorder="1" applyAlignment="1">
      <alignment horizontal="center" vertical="center" wrapText="1"/>
    </xf>
    <xf numFmtId="0" fontId="8" fillId="7" borderId="17" xfId="2" applyFont="1" applyFill="1" applyBorder="1" applyAlignment="1">
      <alignment horizontal="center" vertical="center" wrapText="1"/>
    </xf>
    <xf numFmtId="0" fontId="8" fillId="7" borderId="8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topLeftCell="A187" workbookViewId="0">
      <selection activeCell="H2" sqref="H2"/>
    </sheetView>
  </sheetViews>
  <sheetFormatPr baseColWidth="10" defaultColWidth="11.42578125" defaultRowHeight="12.75" x14ac:dyDescent="0.2"/>
  <cols>
    <col min="1" max="1" width="26.140625" style="1" bestFit="1" customWidth="1"/>
    <col min="2" max="2" width="52" style="1" customWidth="1"/>
    <col min="3" max="4" width="14.85546875" style="1" bestFit="1" customWidth="1"/>
    <col min="5" max="5" width="13.85546875" style="1" bestFit="1" customWidth="1"/>
    <col min="6" max="6" width="14.85546875" style="1" bestFit="1" customWidth="1"/>
    <col min="7" max="7" width="13.85546875" style="2" bestFit="1" customWidth="1"/>
    <col min="8" max="8" width="18" style="2" bestFit="1" customWidth="1"/>
    <col min="9" max="9" width="6.5703125" style="1" bestFit="1" customWidth="1"/>
    <col min="10" max="16384" width="11.42578125" style="1"/>
  </cols>
  <sheetData>
    <row r="1" spans="1:9" ht="26.25" thickTop="1" x14ac:dyDescent="0.35">
      <c r="A1" s="56" t="s">
        <v>407</v>
      </c>
      <c r="B1" s="57"/>
      <c r="C1" s="57"/>
      <c r="D1" s="57"/>
      <c r="E1" s="57"/>
      <c r="F1" s="58"/>
    </row>
    <row r="2" spans="1:9" ht="23.25" x14ac:dyDescent="0.35">
      <c r="A2" s="59" t="s">
        <v>406</v>
      </c>
      <c r="B2" s="60"/>
      <c r="C2" s="60"/>
      <c r="D2" s="60"/>
      <c r="E2" s="60"/>
      <c r="F2" s="61"/>
    </row>
    <row r="3" spans="1:9" ht="23.25" x14ac:dyDescent="0.35">
      <c r="A3" s="59" t="s">
        <v>405</v>
      </c>
      <c r="B3" s="60"/>
      <c r="C3" s="60"/>
      <c r="D3" s="60"/>
      <c r="E3" s="60"/>
      <c r="F3" s="61"/>
    </row>
    <row r="4" spans="1:9" ht="25.5" x14ac:dyDescent="0.35">
      <c r="A4" s="62" t="s">
        <v>404</v>
      </c>
      <c r="B4" s="63"/>
      <c r="C4" s="63"/>
      <c r="D4" s="63"/>
      <c r="E4" s="63"/>
      <c r="F4" s="64"/>
    </row>
    <row r="5" spans="1:9" ht="21" thickBot="1" x14ac:dyDescent="0.35">
      <c r="A5" s="65" t="s">
        <v>403</v>
      </c>
      <c r="B5" s="66"/>
      <c r="C5" s="66"/>
      <c r="D5" s="66"/>
      <c r="E5" s="66"/>
      <c r="F5" s="67"/>
    </row>
    <row r="6" spans="1:9" ht="31.5" customHeight="1" x14ac:dyDescent="0.2">
      <c r="A6" s="70" t="s">
        <v>402</v>
      </c>
      <c r="B6" s="72" t="s">
        <v>401</v>
      </c>
      <c r="C6" s="74" t="s">
        <v>400</v>
      </c>
      <c r="D6" s="76" t="s">
        <v>399</v>
      </c>
      <c r="E6" s="76" t="s">
        <v>398</v>
      </c>
      <c r="F6" s="68" t="s">
        <v>397</v>
      </c>
    </row>
    <row r="7" spans="1:9" ht="28.5" customHeight="1" thickBot="1" x14ac:dyDescent="0.25">
      <c r="A7" s="71"/>
      <c r="B7" s="73"/>
      <c r="C7" s="75"/>
      <c r="D7" s="77"/>
      <c r="E7" s="77"/>
      <c r="F7" s="69"/>
      <c r="H7" s="55"/>
    </row>
    <row r="8" spans="1:9" ht="16.5" thickBot="1" x14ac:dyDescent="0.3">
      <c r="A8" s="41">
        <v>2.1</v>
      </c>
      <c r="B8" s="40" t="s">
        <v>396</v>
      </c>
      <c r="C8" s="39">
        <f>+C9+C12+C16+C18+C21+C28+C31</f>
        <v>47288593.540000007</v>
      </c>
      <c r="D8" s="39">
        <f>+D9+D12+D16+D18+D21+D28+D31</f>
        <v>46921505.519999996</v>
      </c>
      <c r="E8" s="39">
        <f>+E9+E12+E16+E18+E21+E28+E31</f>
        <v>18445381.980000004</v>
      </c>
      <c r="F8" s="39">
        <f>+F9+F12+F16+F18+F21+F28+F31</f>
        <v>112655481.03999999</v>
      </c>
      <c r="G8" s="8"/>
      <c r="H8" s="8"/>
      <c r="I8" s="4"/>
    </row>
    <row r="9" spans="1:9" ht="16.5" x14ac:dyDescent="0.3">
      <c r="A9" s="38" t="s">
        <v>395</v>
      </c>
      <c r="B9" s="37" t="s">
        <v>394</v>
      </c>
      <c r="C9" s="36">
        <f>SUM(C10:C11)</f>
        <v>22059511.57</v>
      </c>
      <c r="D9" s="36">
        <f>SUM(D10:D11)</f>
        <v>15550491</v>
      </c>
      <c r="E9" s="36">
        <f>SUM(E10:E11)</f>
        <v>4023167.5</v>
      </c>
      <c r="F9" s="36">
        <f>SUM(F10:F11)</f>
        <v>41633170.07</v>
      </c>
      <c r="G9" s="8"/>
      <c r="H9" s="8"/>
      <c r="I9" s="4"/>
    </row>
    <row r="10" spans="1:9" x14ac:dyDescent="0.2">
      <c r="A10" s="53" t="s">
        <v>393</v>
      </c>
      <c r="B10" s="23" t="s">
        <v>392</v>
      </c>
      <c r="C10" s="18">
        <v>22059511.57</v>
      </c>
      <c r="D10" s="18">
        <v>15550491</v>
      </c>
      <c r="E10" s="18">
        <v>4023167.5</v>
      </c>
      <c r="F10" s="18">
        <f>SUM(C10:E10)</f>
        <v>41633170.07</v>
      </c>
      <c r="G10" s="8"/>
      <c r="H10" s="8"/>
      <c r="I10" s="4"/>
    </row>
    <row r="11" spans="1:9" x14ac:dyDescent="0.2">
      <c r="A11" s="53" t="s">
        <v>391</v>
      </c>
      <c r="B11" s="35" t="s">
        <v>390</v>
      </c>
      <c r="C11" s="18">
        <v>0</v>
      </c>
      <c r="D11" s="18">
        <v>0</v>
      </c>
      <c r="E11" s="18">
        <v>0</v>
      </c>
      <c r="F11" s="18">
        <f>SUM(C11:E11)</f>
        <v>0</v>
      </c>
      <c r="G11" s="8"/>
      <c r="H11" s="8"/>
      <c r="I11" s="4"/>
    </row>
    <row r="12" spans="1:9" ht="16.5" x14ac:dyDescent="0.3">
      <c r="A12" s="27" t="s">
        <v>389</v>
      </c>
      <c r="B12" s="26" t="s">
        <v>388</v>
      </c>
      <c r="C12" s="25">
        <f>SUM(C13:C15)</f>
        <v>155766.67000000001</v>
      </c>
      <c r="D12" s="25">
        <f>SUM(D13:D15)</f>
        <v>4555611.3</v>
      </c>
      <c r="E12" s="25">
        <f>SUM(E13:E15)</f>
        <v>2621499.4</v>
      </c>
      <c r="F12" s="25">
        <f>SUM(F13:F15)</f>
        <v>7332877.3699999992</v>
      </c>
      <c r="G12" s="8"/>
      <c r="H12" s="8"/>
      <c r="I12" s="4"/>
    </row>
    <row r="13" spans="1:9" x14ac:dyDescent="0.2">
      <c r="A13" s="53" t="s">
        <v>387</v>
      </c>
      <c r="B13" s="23" t="s">
        <v>386</v>
      </c>
      <c r="C13" s="18">
        <v>155766.67000000001</v>
      </c>
      <c r="D13" s="18">
        <f>4326611.3+229000</f>
        <v>4555611.3</v>
      </c>
      <c r="E13" s="18">
        <v>2621499.4</v>
      </c>
      <c r="F13" s="18">
        <f>SUM(C13:E13)</f>
        <v>7332877.3699999992</v>
      </c>
      <c r="G13" s="8"/>
      <c r="H13" s="8"/>
      <c r="I13" s="4"/>
    </row>
    <row r="14" spans="1:9" x14ac:dyDescent="0.2">
      <c r="A14" s="53" t="s">
        <v>385</v>
      </c>
      <c r="B14" s="23" t="s">
        <v>384</v>
      </c>
      <c r="C14" s="18">
        <v>0</v>
      </c>
      <c r="D14" s="18">
        <v>0</v>
      </c>
      <c r="E14" s="18">
        <v>0</v>
      </c>
      <c r="F14" s="18">
        <f>SUM(C14:E14)</f>
        <v>0</v>
      </c>
      <c r="G14" s="8"/>
      <c r="H14" s="8"/>
      <c r="I14" s="4"/>
    </row>
    <row r="15" spans="1:9" x14ac:dyDescent="0.2">
      <c r="A15" s="53" t="s">
        <v>383</v>
      </c>
      <c r="B15" s="23" t="s">
        <v>382</v>
      </c>
      <c r="C15" s="18">
        <v>0</v>
      </c>
      <c r="D15" s="18">
        <v>0</v>
      </c>
      <c r="E15" s="18">
        <v>0</v>
      </c>
      <c r="F15" s="18">
        <f>SUM(C15:E15)</f>
        <v>0</v>
      </c>
      <c r="G15" s="8"/>
      <c r="H15" s="8"/>
      <c r="I15" s="4"/>
    </row>
    <row r="16" spans="1:9" ht="16.5" x14ac:dyDescent="0.3">
      <c r="A16" s="27" t="s">
        <v>381</v>
      </c>
      <c r="B16" s="26" t="s">
        <v>380</v>
      </c>
      <c r="C16" s="25">
        <f>SUM(C17:C17)</f>
        <v>21664446.600000001</v>
      </c>
      <c r="D16" s="25">
        <f>SUM(D17:D17)</f>
        <v>20279531.02</v>
      </c>
      <c r="E16" s="25">
        <f>SUM(E17:E17)</f>
        <v>10440593.800000001</v>
      </c>
      <c r="F16" s="25">
        <f>SUM(F17:F17)</f>
        <v>52384571.420000002</v>
      </c>
      <c r="G16" s="8"/>
      <c r="H16" s="8"/>
      <c r="I16" s="4"/>
    </row>
    <row r="17" spans="1:9" x14ac:dyDescent="0.2">
      <c r="A17" s="53" t="s">
        <v>379</v>
      </c>
      <c r="B17" s="23" t="s">
        <v>378</v>
      </c>
      <c r="C17" s="18">
        <v>21664446.600000001</v>
      </c>
      <c r="D17" s="18">
        <v>20279531.02</v>
      </c>
      <c r="E17" s="18">
        <v>10440593.800000001</v>
      </c>
      <c r="F17" s="18">
        <f>SUM(C17:E17)</f>
        <v>52384571.420000002</v>
      </c>
      <c r="G17" s="8"/>
      <c r="H17" s="8"/>
      <c r="I17" s="4"/>
    </row>
    <row r="18" spans="1:9" ht="16.5" x14ac:dyDescent="0.3">
      <c r="A18" s="27" t="s">
        <v>377</v>
      </c>
      <c r="B18" s="26" t="s">
        <v>376</v>
      </c>
      <c r="C18" s="25">
        <f>SUM(C19:C20)</f>
        <v>0</v>
      </c>
      <c r="D18" s="25">
        <f>SUM(D19:D20)</f>
        <v>311634.75</v>
      </c>
      <c r="E18" s="25">
        <f>SUM(E19:E20)</f>
        <v>82141.210000000006</v>
      </c>
      <c r="F18" s="25">
        <f>SUM(F19:F20)</f>
        <v>393775.96</v>
      </c>
      <c r="G18" s="8"/>
      <c r="H18" s="8"/>
      <c r="I18" s="4"/>
    </row>
    <row r="19" spans="1:9" x14ac:dyDescent="0.2">
      <c r="A19" s="53" t="s">
        <v>375</v>
      </c>
      <c r="B19" s="23" t="s">
        <v>374</v>
      </c>
      <c r="C19" s="18">
        <v>0</v>
      </c>
      <c r="D19" s="18">
        <v>0</v>
      </c>
      <c r="E19" s="18">
        <v>0</v>
      </c>
      <c r="F19" s="18">
        <f>SUM(C19:E19)</f>
        <v>0</v>
      </c>
      <c r="G19" s="8"/>
      <c r="H19" s="8"/>
      <c r="I19" s="4"/>
    </row>
    <row r="20" spans="1:9" x14ac:dyDescent="0.2">
      <c r="A20" s="53" t="s">
        <v>373</v>
      </c>
      <c r="B20" s="23" t="s">
        <v>372</v>
      </c>
      <c r="C20" s="18">
        <v>0</v>
      </c>
      <c r="D20" s="18">
        <v>311634.75</v>
      </c>
      <c r="E20" s="18">
        <v>82141.210000000006</v>
      </c>
      <c r="F20" s="18">
        <f>SUM(C20:E20)</f>
        <v>393775.96</v>
      </c>
      <c r="G20" s="8"/>
      <c r="H20" s="8"/>
      <c r="I20" s="4"/>
    </row>
    <row r="21" spans="1:9" ht="16.5" x14ac:dyDescent="0.3">
      <c r="A21" s="27" t="s">
        <v>371</v>
      </c>
      <c r="B21" s="26" t="s">
        <v>370</v>
      </c>
      <c r="C21" s="25">
        <f>SUM(C22:C27)</f>
        <v>34500</v>
      </c>
      <c r="D21" s="25">
        <f>SUM(D22:D27)</f>
        <v>3243131.72</v>
      </c>
      <c r="E21" s="25">
        <f>SUM(E22:E27)</f>
        <v>286160</v>
      </c>
      <c r="F21" s="25">
        <f>SUM(F22:F27)</f>
        <v>3563791.72</v>
      </c>
      <c r="G21" s="8"/>
      <c r="H21" s="8"/>
      <c r="I21" s="4"/>
    </row>
    <row r="22" spans="1:9" x14ac:dyDescent="0.2">
      <c r="A22" s="53" t="s">
        <v>369</v>
      </c>
      <c r="B22" s="23" t="s">
        <v>368</v>
      </c>
      <c r="C22" s="54">
        <v>0</v>
      </c>
      <c r="D22" s="18">
        <f>4249.02+11564.64+39523.32+43963.3</f>
        <v>99300.28</v>
      </c>
      <c r="E22" s="18">
        <v>286160</v>
      </c>
      <c r="F22" s="18">
        <f t="shared" ref="F22:F27" si="0">SUM(C22:E22)</f>
        <v>385460.28</v>
      </c>
      <c r="G22" s="8"/>
      <c r="H22" s="8"/>
      <c r="I22" s="4"/>
    </row>
    <row r="23" spans="1:9" x14ac:dyDescent="0.2">
      <c r="A23" s="53" t="s">
        <v>367</v>
      </c>
      <c r="B23" s="23" t="s">
        <v>366</v>
      </c>
      <c r="C23" s="18">
        <v>0</v>
      </c>
      <c r="D23" s="18">
        <f>17937.25+34824.19</f>
        <v>52761.440000000002</v>
      </c>
      <c r="E23" s="18">
        <v>0</v>
      </c>
      <c r="F23" s="18">
        <f t="shared" si="0"/>
        <v>52761.440000000002</v>
      </c>
      <c r="G23" s="8"/>
      <c r="H23" s="8"/>
      <c r="I23" s="4"/>
    </row>
    <row r="24" spans="1:9" x14ac:dyDescent="0.2">
      <c r="A24" s="53" t="s">
        <v>365</v>
      </c>
      <c r="B24" s="23" t="s">
        <v>364</v>
      </c>
      <c r="C24" s="18">
        <v>34500</v>
      </c>
      <c r="D24" s="18">
        <v>3011070</v>
      </c>
      <c r="E24" s="18">
        <v>0</v>
      </c>
      <c r="F24" s="18">
        <f t="shared" si="0"/>
        <v>3045570</v>
      </c>
      <c r="G24" s="8"/>
      <c r="H24" s="8"/>
      <c r="I24" s="4"/>
    </row>
    <row r="25" spans="1:9" x14ac:dyDescent="0.2">
      <c r="A25" s="53" t="s">
        <v>363</v>
      </c>
      <c r="B25" s="23" t="s">
        <v>362</v>
      </c>
      <c r="C25" s="18">
        <v>0</v>
      </c>
      <c r="D25" s="18">
        <v>80000</v>
      </c>
      <c r="E25" s="18">
        <v>0</v>
      </c>
      <c r="F25" s="18">
        <f t="shared" si="0"/>
        <v>80000</v>
      </c>
      <c r="G25" s="8"/>
      <c r="H25" s="8"/>
      <c r="I25" s="4"/>
    </row>
    <row r="26" spans="1:9" x14ac:dyDescent="0.2">
      <c r="A26" s="53" t="s">
        <v>361</v>
      </c>
      <c r="B26" s="23" t="s">
        <v>360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8"/>
      <c r="H26" s="8"/>
      <c r="I26" s="4"/>
    </row>
    <row r="27" spans="1:9" x14ac:dyDescent="0.2">
      <c r="A27" s="53" t="s">
        <v>359</v>
      </c>
      <c r="B27" s="23" t="s">
        <v>358</v>
      </c>
      <c r="C27" s="18">
        <v>0</v>
      </c>
      <c r="D27" s="18">
        <v>0</v>
      </c>
      <c r="E27" s="18">
        <v>0</v>
      </c>
      <c r="F27" s="18">
        <f t="shared" si="0"/>
        <v>0</v>
      </c>
      <c r="G27" s="8"/>
      <c r="H27" s="8"/>
      <c r="I27" s="4"/>
    </row>
    <row r="28" spans="1:9" ht="16.5" x14ac:dyDescent="0.3">
      <c r="A28" s="27" t="s">
        <v>357</v>
      </c>
      <c r="B28" s="26" t="s">
        <v>356</v>
      </c>
      <c r="C28" s="25">
        <f>SUM(C29:C29)</f>
        <v>0</v>
      </c>
      <c r="D28" s="25">
        <f>SUM(D29:D29)</f>
        <v>0</v>
      </c>
      <c r="E28" s="25">
        <f>SUM(E29:E29)</f>
        <v>0</v>
      </c>
      <c r="F28" s="25">
        <f>SUM(F29:F29)</f>
        <v>0</v>
      </c>
      <c r="G28" s="8"/>
      <c r="H28" s="8"/>
      <c r="I28" s="4"/>
    </row>
    <row r="29" spans="1:9" x14ac:dyDescent="0.2">
      <c r="A29" s="53" t="s">
        <v>355</v>
      </c>
      <c r="B29" s="23" t="s">
        <v>354</v>
      </c>
      <c r="C29" s="18">
        <v>0</v>
      </c>
      <c r="D29" s="18">
        <v>0</v>
      </c>
      <c r="E29" s="18">
        <v>0</v>
      </c>
      <c r="F29" s="18">
        <f>SUM(C29:E29)</f>
        <v>0</v>
      </c>
      <c r="G29" s="8"/>
      <c r="H29" s="8"/>
      <c r="I29" s="4"/>
    </row>
    <row r="30" spans="1:9" x14ac:dyDescent="0.2">
      <c r="A30" s="53" t="s">
        <v>353</v>
      </c>
      <c r="B30" s="23" t="s">
        <v>352</v>
      </c>
      <c r="C30" s="18"/>
      <c r="D30" s="18"/>
      <c r="E30" s="18">
        <v>0</v>
      </c>
      <c r="F30" s="18">
        <f>SUM(C30:E30)</f>
        <v>0</v>
      </c>
      <c r="G30" s="8"/>
      <c r="H30" s="8"/>
      <c r="I30" s="4"/>
    </row>
    <row r="31" spans="1:9" ht="16.5" x14ac:dyDescent="0.3">
      <c r="A31" s="27" t="s">
        <v>351</v>
      </c>
      <c r="B31" s="26" t="s">
        <v>350</v>
      </c>
      <c r="C31" s="25">
        <f>SUM(C32:C34)</f>
        <v>3374368.7</v>
      </c>
      <c r="D31" s="25">
        <f>SUM(D32:D34)</f>
        <v>2981105.73</v>
      </c>
      <c r="E31" s="25">
        <f>SUM(E32:E34)</f>
        <v>991820.07</v>
      </c>
      <c r="F31" s="25">
        <f>SUM(F32:F34)</f>
        <v>7347294.5000000009</v>
      </c>
      <c r="G31" s="8"/>
      <c r="H31" s="8"/>
      <c r="I31" s="4"/>
    </row>
    <row r="32" spans="1:9" x14ac:dyDescent="0.2">
      <c r="A32" s="32" t="s">
        <v>349</v>
      </c>
      <c r="B32" s="23" t="s">
        <v>348</v>
      </c>
      <c r="C32" s="18">
        <v>1563952.12</v>
      </c>
      <c r="D32" s="18">
        <f>15598.06+291158.9+1063.5+1071145.32</f>
        <v>1378965.78</v>
      </c>
      <c r="E32" s="18">
        <v>462598.89</v>
      </c>
      <c r="F32" s="18">
        <f>SUM(C32:E32)</f>
        <v>3405516.7900000005</v>
      </c>
      <c r="G32" s="8"/>
      <c r="H32" s="8"/>
      <c r="I32" s="4"/>
    </row>
    <row r="33" spans="1:9" x14ac:dyDescent="0.2">
      <c r="A33" s="32" t="s">
        <v>347</v>
      </c>
      <c r="B33" s="23" t="s">
        <v>346</v>
      </c>
      <c r="C33" s="18">
        <v>1574557.57</v>
      </c>
      <c r="D33" s="18">
        <f>15620.06+291569.89+2485+1101600.4</f>
        <v>1411275.3499999999</v>
      </c>
      <c r="E33" s="18">
        <v>463251.35</v>
      </c>
      <c r="F33" s="18">
        <f>SUM(C33:E33)</f>
        <v>3449084.27</v>
      </c>
      <c r="G33" s="8"/>
      <c r="H33" s="8"/>
      <c r="I33" s="4"/>
    </row>
    <row r="34" spans="1:9" ht="13.5" thickBot="1" x14ac:dyDescent="0.25">
      <c r="A34" s="32" t="s">
        <v>345</v>
      </c>
      <c r="B34" s="23" t="s">
        <v>344</v>
      </c>
      <c r="C34" s="18">
        <v>235859.01</v>
      </c>
      <c r="D34" s="18">
        <f>2236.34+43960.32+165+144502.94</f>
        <v>190864.6</v>
      </c>
      <c r="E34" s="18">
        <v>65969.83</v>
      </c>
      <c r="F34" s="18">
        <f>SUM(C34:E34)</f>
        <v>492693.44</v>
      </c>
      <c r="G34" s="8"/>
      <c r="H34" s="8"/>
      <c r="I34" s="4"/>
    </row>
    <row r="35" spans="1:9" ht="16.5" thickBot="1" x14ac:dyDescent="0.3">
      <c r="A35" s="41">
        <v>2.2000000000000002</v>
      </c>
      <c r="B35" s="40" t="s">
        <v>343</v>
      </c>
      <c r="C35" s="39">
        <f>+C36+C43+C46+C49+C54+C61+C66+C82+C100</f>
        <v>14449662.449999999</v>
      </c>
      <c r="D35" s="39">
        <f>+D36+D43+D46+D49+D54+D61+D66+D82+D100</f>
        <v>62479685.800000004</v>
      </c>
      <c r="E35" s="39">
        <f>+E36+E43+E46+E49+E54+E61+E66+E82+E100</f>
        <v>7172637.6200000001</v>
      </c>
      <c r="F35" s="39">
        <f>+F36+F43+F46+F49+F54+F61+F66+F82+F100</f>
        <v>84101985.870000005</v>
      </c>
      <c r="G35" s="8"/>
      <c r="H35" s="8"/>
      <c r="I35" s="4"/>
    </row>
    <row r="36" spans="1:9" ht="16.5" x14ac:dyDescent="0.3">
      <c r="A36" s="38" t="s">
        <v>342</v>
      </c>
      <c r="B36" s="37" t="s">
        <v>341</v>
      </c>
      <c r="C36" s="36">
        <f>SUM(C37:C42)</f>
        <v>8364292.0099999998</v>
      </c>
      <c r="D36" s="36">
        <f>SUM(D37:D42)</f>
        <v>3006692.54</v>
      </c>
      <c r="E36" s="36">
        <f>SUM(E37:E42)</f>
        <v>1558364.6400000001</v>
      </c>
      <c r="F36" s="36">
        <f>SUM(F37:F42)</f>
        <v>12929349.190000001</v>
      </c>
      <c r="G36" s="8"/>
      <c r="H36" s="8"/>
      <c r="I36" s="4"/>
    </row>
    <row r="37" spans="1:9" x14ac:dyDescent="0.2">
      <c r="A37" s="32" t="s">
        <v>340</v>
      </c>
      <c r="B37" s="23" t="s">
        <v>339</v>
      </c>
      <c r="C37" s="18">
        <v>6815890.6200000001</v>
      </c>
      <c r="D37" s="18">
        <v>1023280.44</v>
      </c>
      <c r="E37" s="18">
        <v>0</v>
      </c>
      <c r="F37" s="18">
        <f t="shared" ref="F37:F42" si="1">SUM(C37:E37)</f>
        <v>7839171.0600000005</v>
      </c>
      <c r="G37" s="8"/>
      <c r="H37" s="8"/>
      <c r="I37" s="4"/>
    </row>
    <row r="38" spans="1:9" x14ac:dyDescent="0.2">
      <c r="A38" s="32" t="s">
        <v>338</v>
      </c>
      <c r="B38" s="23" t="s">
        <v>337</v>
      </c>
      <c r="C38" s="18">
        <v>1548401.39</v>
      </c>
      <c r="D38" s="18">
        <v>3335</v>
      </c>
      <c r="E38" s="18">
        <v>0</v>
      </c>
      <c r="F38" s="18">
        <f t="shared" si="1"/>
        <v>1551736.39</v>
      </c>
      <c r="G38" s="8"/>
      <c r="H38" s="8"/>
      <c r="I38" s="4"/>
    </row>
    <row r="39" spans="1:9" x14ac:dyDescent="0.2">
      <c r="A39" s="32" t="s">
        <v>336</v>
      </c>
      <c r="B39" s="23" t="s">
        <v>335</v>
      </c>
      <c r="C39" s="18">
        <v>0</v>
      </c>
      <c r="D39" s="18">
        <v>496617.08</v>
      </c>
      <c r="E39" s="18">
        <v>604707.1</v>
      </c>
      <c r="F39" s="18">
        <f t="shared" si="1"/>
        <v>1101324.18</v>
      </c>
      <c r="G39" s="8"/>
      <c r="H39" s="8"/>
      <c r="I39" s="4"/>
    </row>
    <row r="40" spans="1:9" x14ac:dyDescent="0.2">
      <c r="A40" s="32" t="s">
        <v>334</v>
      </c>
      <c r="B40" s="23" t="s">
        <v>333</v>
      </c>
      <c r="C40" s="18">
        <v>0</v>
      </c>
      <c r="D40" s="18">
        <v>1476723.02</v>
      </c>
      <c r="E40" s="18">
        <v>952119.54</v>
      </c>
      <c r="F40" s="18">
        <f t="shared" si="1"/>
        <v>2428842.56</v>
      </c>
      <c r="G40" s="8"/>
      <c r="H40" s="8"/>
      <c r="I40" s="4"/>
    </row>
    <row r="41" spans="1:9" x14ac:dyDescent="0.2">
      <c r="A41" s="32" t="s">
        <v>332</v>
      </c>
      <c r="B41" s="23" t="s">
        <v>331</v>
      </c>
      <c r="C41" s="18">
        <v>0</v>
      </c>
      <c r="D41" s="18">
        <v>887</v>
      </c>
      <c r="E41" s="18">
        <v>638</v>
      </c>
      <c r="F41" s="18">
        <f t="shared" si="1"/>
        <v>1525</v>
      </c>
      <c r="G41" s="8"/>
      <c r="H41" s="8"/>
      <c r="I41" s="4"/>
    </row>
    <row r="42" spans="1:9" x14ac:dyDescent="0.2">
      <c r="A42" s="32" t="s">
        <v>330</v>
      </c>
      <c r="B42" s="23" t="s">
        <v>329</v>
      </c>
      <c r="C42" s="18">
        <v>0</v>
      </c>
      <c r="D42" s="18">
        <v>5850</v>
      </c>
      <c r="E42" s="18">
        <v>900</v>
      </c>
      <c r="F42" s="18">
        <f t="shared" si="1"/>
        <v>6750</v>
      </c>
      <c r="G42" s="8"/>
      <c r="H42" s="8"/>
      <c r="I42" s="4"/>
    </row>
    <row r="43" spans="1:9" ht="16.5" x14ac:dyDescent="0.3">
      <c r="A43" s="27" t="s">
        <v>328</v>
      </c>
      <c r="B43" s="26" t="s">
        <v>327</v>
      </c>
      <c r="C43" s="25">
        <f>SUM(C44:C45)</f>
        <v>0</v>
      </c>
      <c r="D43" s="25">
        <f>SUM(D44:D45)</f>
        <v>9101.52</v>
      </c>
      <c r="E43" s="25">
        <f>SUM(E44:E45)</f>
        <v>627104.36</v>
      </c>
      <c r="F43" s="25">
        <f>SUM(F44:F45)</f>
        <v>636205.88</v>
      </c>
      <c r="G43" s="8"/>
      <c r="H43" s="8"/>
      <c r="I43" s="4"/>
    </row>
    <row r="44" spans="1:9" x14ac:dyDescent="0.2">
      <c r="A44" s="29" t="s">
        <v>326</v>
      </c>
      <c r="B44" s="23" t="s">
        <v>325</v>
      </c>
      <c r="C44" s="18">
        <v>0</v>
      </c>
      <c r="D44" s="18">
        <v>5000</v>
      </c>
      <c r="E44" s="18">
        <v>0</v>
      </c>
      <c r="F44" s="18">
        <f>SUM(D44:E44)</f>
        <v>5000</v>
      </c>
      <c r="G44" s="8"/>
      <c r="H44" s="8"/>
      <c r="I44" s="4"/>
    </row>
    <row r="45" spans="1:9" x14ac:dyDescent="0.2">
      <c r="A45" s="29" t="s">
        <v>324</v>
      </c>
      <c r="B45" s="23" t="s">
        <v>323</v>
      </c>
      <c r="C45" s="18">
        <v>0</v>
      </c>
      <c r="D45" s="18">
        <v>4101.5200000000004</v>
      </c>
      <c r="E45" s="18">
        <v>627104.36</v>
      </c>
      <c r="F45" s="18">
        <f>SUM(D45:E45)</f>
        <v>631205.88</v>
      </c>
      <c r="G45" s="8"/>
      <c r="H45" s="8"/>
      <c r="I45" s="4"/>
    </row>
    <row r="46" spans="1:9" ht="16.5" x14ac:dyDescent="0.3">
      <c r="A46" s="27" t="s">
        <v>322</v>
      </c>
      <c r="B46" s="26" t="s">
        <v>321</v>
      </c>
      <c r="C46" s="25">
        <f>SUM(C47:C48)</f>
        <v>0</v>
      </c>
      <c r="D46" s="25">
        <f>SUM(D47:D48)</f>
        <v>4148975</v>
      </c>
      <c r="E46" s="25">
        <f>SUM(E47:E48)</f>
        <v>281100</v>
      </c>
      <c r="F46" s="25">
        <f>SUM(F47:F48)</f>
        <v>4430075</v>
      </c>
      <c r="G46" s="8"/>
      <c r="H46" s="8"/>
      <c r="I46" s="4"/>
    </row>
    <row r="47" spans="1:9" x14ac:dyDescent="0.2">
      <c r="A47" s="32" t="s">
        <v>320</v>
      </c>
      <c r="B47" s="23" t="s">
        <v>319</v>
      </c>
      <c r="C47" s="18">
        <v>0</v>
      </c>
      <c r="D47" s="18">
        <f>3163685+2460+13670+304000+98240+279520+273500+13900</f>
        <v>4148975</v>
      </c>
      <c r="E47" s="18">
        <v>281100</v>
      </c>
      <c r="F47" s="18">
        <f>SUM(C47:E47)</f>
        <v>4430075</v>
      </c>
      <c r="G47" s="8"/>
      <c r="H47" s="8"/>
      <c r="I47" s="4"/>
    </row>
    <row r="48" spans="1:9" x14ac:dyDescent="0.2">
      <c r="A48" s="32" t="s">
        <v>318</v>
      </c>
      <c r="B48" s="23" t="s">
        <v>317</v>
      </c>
      <c r="C48" s="18">
        <v>0</v>
      </c>
      <c r="D48" s="18">
        <v>0</v>
      </c>
      <c r="E48" s="18">
        <v>0</v>
      </c>
      <c r="F48" s="18">
        <f>SUM(C48:E48)</f>
        <v>0</v>
      </c>
      <c r="G48" s="8"/>
      <c r="H48" s="8"/>
      <c r="I48" s="4"/>
    </row>
    <row r="49" spans="1:9" ht="16.5" x14ac:dyDescent="0.3">
      <c r="A49" s="27" t="s">
        <v>316</v>
      </c>
      <c r="B49" s="26" t="s">
        <v>315</v>
      </c>
      <c r="C49" s="25">
        <f>SUM(C50:C53)</f>
        <v>0</v>
      </c>
      <c r="D49" s="25">
        <f>SUM(D50:D53)</f>
        <v>48348584.57</v>
      </c>
      <c r="E49" s="25">
        <f>SUM(E50:E53)</f>
        <v>55100.58</v>
      </c>
      <c r="F49" s="25">
        <f>SUM(F50:F53)</f>
        <v>48403685.149999999</v>
      </c>
      <c r="G49" s="8"/>
      <c r="H49" s="8"/>
      <c r="I49" s="4"/>
    </row>
    <row r="50" spans="1:9" x14ac:dyDescent="0.2">
      <c r="A50" s="29" t="s">
        <v>314</v>
      </c>
      <c r="B50" s="23" t="s">
        <v>313</v>
      </c>
      <c r="C50" s="42">
        <v>0</v>
      </c>
      <c r="D50" s="42">
        <f>47038506.17+464400+741600</f>
        <v>48244506.170000002</v>
      </c>
      <c r="E50" s="42">
        <v>48229.58</v>
      </c>
      <c r="F50" s="18">
        <f>SUM(C50:E50)</f>
        <v>48292735.75</v>
      </c>
      <c r="G50" s="8"/>
      <c r="H50" s="8"/>
      <c r="I50" s="4"/>
    </row>
    <row r="51" spans="1:9" x14ac:dyDescent="0.2">
      <c r="A51" s="29" t="s">
        <v>312</v>
      </c>
      <c r="B51" s="23" t="s">
        <v>311</v>
      </c>
      <c r="C51" s="18">
        <v>0</v>
      </c>
      <c r="D51" s="18">
        <v>4200</v>
      </c>
      <c r="E51" s="18">
        <v>0</v>
      </c>
      <c r="F51" s="18">
        <f>SUM(C51:E51)</f>
        <v>4200</v>
      </c>
      <c r="G51" s="8"/>
      <c r="H51" s="8"/>
      <c r="I51" s="4"/>
    </row>
    <row r="52" spans="1:9" x14ac:dyDescent="0.2">
      <c r="A52" s="29" t="s">
        <v>310</v>
      </c>
      <c r="B52" s="23" t="s">
        <v>309</v>
      </c>
      <c r="C52" s="18">
        <v>0</v>
      </c>
      <c r="D52" s="18">
        <v>0</v>
      </c>
      <c r="E52" s="18">
        <v>0</v>
      </c>
      <c r="F52" s="18">
        <f>SUM(C52:E52)</f>
        <v>0</v>
      </c>
      <c r="G52" s="8"/>
      <c r="H52" s="8"/>
      <c r="I52" s="4"/>
    </row>
    <row r="53" spans="1:9" x14ac:dyDescent="0.2">
      <c r="A53" s="29" t="s">
        <v>308</v>
      </c>
      <c r="B53" s="23" t="s">
        <v>307</v>
      </c>
      <c r="C53" s="18">
        <v>0</v>
      </c>
      <c r="D53" s="18">
        <v>99878.399999999994</v>
      </c>
      <c r="E53" s="18">
        <v>6871</v>
      </c>
      <c r="F53" s="18">
        <f>SUM(C53:E53)</f>
        <v>106749.4</v>
      </c>
      <c r="G53" s="8"/>
      <c r="H53" s="8"/>
      <c r="I53" s="4"/>
    </row>
    <row r="54" spans="1:9" ht="16.5" x14ac:dyDescent="0.3">
      <c r="A54" s="27" t="s">
        <v>306</v>
      </c>
      <c r="B54" s="26" t="s">
        <v>305</v>
      </c>
      <c r="C54" s="25">
        <f>SUM(C55:C60)</f>
        <v>752037.11</v>
      </c>
      <c r="D54" s="25">
        <f>SUM(D55:D60)</f>
        <v>575683.85</v>
      </c>
      <c r="E54" s="25">
        <f>SUM(E55:E60)</f>
        <v>2341067.71</v>
      </c>
      <c r="F54" s="25">
        <f>SUM(F55:F60)</f>
        <v>3668788.67</v>
      </c>
      <c r="G54" s="8"/>
      <c r="H54" s="8"/>
      <c r="I54" s="4"/>
    </row>
    <row r="55" spans="1:9" x14ac:dyDescent="0.2">
      <c r="A55" s="29" t="s">
        <v>304</v>
      </c>
      <c r="B55" s="23" t="s">
        <v>303</v>
      </c>
      <c r="C55" s="18">
        <v>627665.11</v>
      </c>
      <c r="D55" s="18">
        <v>290502.84999999998</v>
      </c>
      <c r="E55" s="18">
        <v>0</v>
      </c>
      <c r="F55" s="18">
        <f t="shared" ref="F55:F60" si="2">SUM(C55:E55)</f>
        <v>918167.96</v>
      </c>
      <c r="G55" s="8"/>
      <c r="H55" s="8"/>
      <c r="I55" s="4"/>
    </row>
    <row r="56" spans="1:9" x14ac:dyDescent="0.2">
      <c r="A56" s="29" t="s">
        <v>302</v>
      </c>
      <c r="B56" s="23" t="s">
        <v>301</v>
      </c>
      <c r="C56" s="18">
        <v>0</v>
      </c>
      <c r="D56" s="18">
        <v>0</v>
      </c>
      <c r="E56" s="18">
        <v>0</v>
      </c>
      <c r="F56" s="18">
        <f t="shared" si="2"/>
        <v>0</v>
      </c>
      <c r="G56" s="8"/>
      <c r="H56" s="8"/>
      <c r="I56" s="4"/>
    </row>
    <row r="57" spans="1:9" x14ac:dyDescent="0.2">
      <c r="A57" s="29" t="s">
        <v>300</v>
      </c>
      <c r="B57" s="23" t="s">
        <v>299</v>
      </c>
      <c r="C57" s="18">
        <v>0</v>
      </c>
      <c r="D57" s="18">
        <v>0</v>
      </c>
      <c r="E57" s="18">
        <v>624456</v>
      </c>
      <c r="F57" s="18">
        <f t="shared" si="2"/>
        <v>624456</v>
      </c>
      <c r="G57" s="8"/>
      <c r="H57" s="8"/>
      <c r="I57" s="4"/>
    </row>
    <row r="58" spans="1:9" x14ac:dyDescent="0.2">
      <c r="A58" s="29" t="s">
        <v>298</v>
      </c>
      <c r="B58" s="23" t="s">
        <v>297</v>
      </c>
      <c r="C58" s="18">
        <v>0</v>
      </c>
      <c r="D58" s="18">
        <v>281666</v>
      </c>
      <c r="E58" s="18">
        <v>549797.39</v>
      </c>
      <c r="F58" s="18">
        <f t="shared" si="2"/>
        <v>831463.39</v>
      </c>
      <c r="G58" s="8"/>
      <c r="H58" s="8"/>
      <c r="I58" s="4"/>
    </row>
    <row r="59" spans="1:9" x14ac:dyDescent="0.2">
      <c r="A59" s="29" t="s">
        <v>296</v>
      </c>
      <c r="B59" s="23" t="s">
        <v>295</v>
      </c>
      <c r="C59" s="18">
        <v>124372</v>
      </c>
      <c r="D59" s="18">
        <v>3515</v>
      </c>
      <c r="E59" s="18">
        <v>1166814.32</v>
      </c>
      <c r="F59" s="18">
        <f t="shared" si="2"/>
        <v>1294701.32</v>
      </c>
      <c r="G59" s="8"/>
      <c r="H59" s="8"/>
      <c r="I59" s="4"/>
    </row>
    <row r="60" spans="1:9" x14ac:dyDescent="0.2">
      <c r="A60" s="32"/>
      <c r="B60" s="23"/>
      <c r="C60" s="18">
        <v>0</v>
      </c>
      <c r="D60" s="18">
        <v>0</v>
      </c>
      <c r="E60" s="18">
        <v>0</v>
      </c>
      <c r="F60" s="18">
        <f t="shared" si="2"/>
        <v>0</v>
      </c>
      <c r="G60" s="8"/>
      <c r="H60" s="8"/>
      <c r="I60" s="4"/>
    </row>
    <row r="61" spans="1:9" ht="16.5" x14ac:dyDescent="0.3">
      <c r="A61" s="27" t="s">
        <v>294</v>
      </c>
      <c r="B61" s="26" t="s">
        <v>293</v>
      </c>
      <c r="C61" s="25">
        <f>SUM(C62:C65)</f>
        <v>0</v>
      </c>
      <c r="D61" s="25">
        <f>SUM(D62:D65)</f>
        <v>64707.51</v>
      </c>
      <c r="E61" s="25">
        <f>SUM(E62:E65)</f>
        <v>7165.47</v>
      </c>
      <c r="F61" s="25">
        <f>SUM(F62:F65)</f>
        <v>71872.98</v>
      </c>
      <c r="G61" s="8"/>
      <c r="H61" s="8"/>
      <c r="I61" s="4"/>
    </row>
    <row r="62" spans="1:9" x14ac:dyDescent="0.2">
      <c r="A62" s="29" t="s">
        <v>292</v>
      </c>
      <c r="B62" s="23" t="s">
        <v>291</v>
      </c>
      <c r="C62" s="18">
        <v>0</v>
      </c>
      <c r="D62" s="18">
        <v>0</v>
      </c>
      <c r="E62" s="18">
        <v>0</v>
      </c>
      <c r="F62" s="18">
        <f>SUM(C62:E62)</f>
        <v>0</v>
      </c>
      <c r="G62" s="8"/>
      <c r="H62" s="8"/>
      <c r="I62" s="4"/>
    </row>
    <row r="63" spans="1:9" x14ac:dyDescent="0.2">
      <c r="A63" s="29" t="s">
        <v>290</v>
      </c>
      <c r="B63" s="23" t="s">
        <v>289</v>
      </c>
      <c r="C63" s="18">
        <v>0</v>
      </c>
      <c r="D63" s="18">
        <v>0</v>
      </c>
      <c r="E63" s="18">
        <v>7165.47</v>
      </c>
      <c r="F63" s="18">
        <f>SUM(C63:E63)</f>
        <v>7165.47</v>
      </c>
      <c r="G63" s="8"/>
      <c r="H63" s="8"/>
      <c r="I63" s="4"/>
    </row>
    <row r="64" spans="1:9" x14ac:dyDescent="0.2">
      <c r="A64" s="29" t="s">
        <v>288</v>
      </c>
      <c r="B64" s="23" t="s">
        <v>287</v>
      </c>
      <c r="C64" s="18">
        <v>0</v>
      </c>
      <c r="D64" s="18">
        <v>64707.51</v>
      </c>
      <c r="E64" s="18">
        <v>0</v>
      </c>
      <c r="F64" s="18">
        <f>SUM(C64:E64)</f>
        <v>64707.51</v>
      </c>
      <c r="G64" s="8"/>
      <c r="H64" s="8"/>
      <c r="I64" s="4"/>
    </row>
    <row r="65" spans="1:9" x14ac:dyDescent="0.2">
      <c r="A65" s="32"/>
      <c r="B65" s="23"/>
      <c r="C65" s="18">
        <v>0</v>
      </c>
      <c r="D65" s="18">
        <v>0</v>
      </c>
      <c r="E65" s="18">
        <v>0</v>
      </c>
      <c r="F65" s="18">
        <f>SUM(C65:E65)</f>
        <v>0</v>
      </c>
      <c r="G65" s="8"/>
      <c r="H65" s="8"/>
      <c r="I65" s="4"/>
    </row>
    <row r="66" spans="1:9" ht="16.5" x14ac:dyDescent="0.3">
      <c r="A66" s="27" t="s">
        <v>286</v>
      </c>
      <c r="B66" s="26" t="s">
        <v>285</v>
      </c>
      <c r="C66" s="25">
        <f>SUM(C67:C81)</f>
        <v>0</v>
      </c>
      <c r="D66" s="25">
        <f>SUM(D67:D81)</f>
        <v>167395.81</v>
      </c>
      <c r="E66" s="25">
        <f>SUM(E67:E81)</f>
        <v>1854227.92</v>
      </c>
      <c r="F66" s="25">
        <f>SUM(F67:F81)</f>
        <v>2021623.73</v>
      </c>
      <c r="G66" s="8"/>
      <c r="H66" s="8"/>
      <c r="I66" s="4"/>
    </row>
    <row r="67" spans="1:9" x14ac:dyDescent="0.2">
      <c r="A67" s="29" t="s">
        <v>284</v>
      </c>
      <c r="B67" s="23" t="s">
        <v>283</v>
      </c>
      <c r="C67" s="18">
        <v>0</v>
      </c>
      <c r="D67" s="18">
        <v>0</v>
      </c>
      <c r="E67" s="18">
        <v>0</v>
      </c>
      <c r="F67" s="18">
        <f t="shared" ref="F67:F81" si="3">SUM(C67:E67)</f>
        <v>0</v>
      </c>
      <c r="G67" s="8"/>
      <c r="H67" s="8"/>
      <c r="I67" s="4"/>
    </row>
    <row r="68" spans="1:9" x14ac:dyDescent="0.2">
      <c r="A68" s="29" t="s">
        <v>282</v>
      </c>
      <c r="B68" s="23" t="s">
        <v>281</v>
      </c>
      <c r="C68" s="18">
        <v>0</v>
      </c>
      <c r="D68" s="18">
        <v>109367.64</v>
      </c>
      <c r="E68" s="18">
        <v>0</v>
      </c>
      <c r="F68" s="18">
        <f t="shared" si="3"/>
        <v>109367.64</v>
      </c>
      <c r="G68" s="8"/>
      <c r="H68" s="8"/>
      <c r="I68" s="4"/>
    </row>
    <row r="69" spans="1:9" x14ac:dyDescent="0.2">
      <c r="A69" s="29" t="s">
        <v>280</v>
      </c>
      <c r="B69" s="23" t="s">
        <v>279</v>
      </c>
      <c r="C69" s="18">
        <v>0</v>
      </c>
      <c r="D69" s="18">
        <v>500</v>
      </c>
      <c r="E69" s="18"/>
      <c r="F69" s="18">
        <f t="shared" si="3"/>
        <v>500</v>
      </c>
      <c r="G69" s="8"/>
      <c r="H69" s="8"/>
      <c r="I69" s="4"/>
    </row>
    <row r="70" spans="1:9" x14ac:dyDescent="0.2">
      <c r="A70" s="29" t="s">
        <v>278</v>
      </c>
      <c r="B70" s="23" t="s">
        <v>277</v>
      </c>
      <c r="C70" s="18">
        <v>0</v>
      </c>
      <c r="D70" s="18">
        <v>321.45</v>
      </c>
      <c r="E70" s="18">
        <v>0</v>
      </c>
      <c r="F70" s="18">
        <f t="shared" si="3"/>
        <v>321.45</v>
      </c>
      <c r="G70" s="8"/>
      <c r="H70" s="8"/>
      <c r="I70" s="4"/>
    </row>
    <row r="71" spans="1:9" x14ac:dyDescent="0.2">
      <c r="A71" s="29" t="s">
        <v>276</v>
      </c>
      <c r="B71" s="23" t="s">
        <v>275</v>
      </c>
      <c r="C71" s="18">
        <v>0</v>
      </c>
      <c r="D71" s="18">
        <v>0</v>
      </c>
      <c r="E71" s="18">
        <v>0</v>
      </c>
      <c r="F71" s="18">
        <f t="shared" si="3"/>
        <v>0</v>
      </c>
      <c r="G71" s="8"/>
      <c r="H71" s="8"/>
      <c r="I71" s="4"/>
    </row>
    <row r="72" spans="1:9" x14ac:dyDescent="0.2">
      <c r="A72" s="29" t="s">
        <v>274</v>
      </c>
      <c r="B72" s="23" t="s">
        <v>273</v>
      </c>
      <c r="C72" s="18">
        <v>0</v>
      </c>
      <c r="D72" s="18">
        <v>0</v>
      </c>
      <c r="E72" s="18">
        <v>0</v>
      </c>
      <c r="F72" s="18">
        <f t="shared" si="3"/>
        <v>0</v>
      </c>
      <c r="G72" s="8"/>
      <c r="H72" s="8"/>
      <c r="I72" s="4"/>
    </row>
    <row r="73" spans="1:9" x14ac:dyDescent="0.2">
      <c r="A73" s="29" t="s">
        <v>272</v>
      </c>
      <c r="B73" s="23" t="s">
        <v>271</v>
      </c>
      <c r="C73" s="18">
        <v>0</v>
      </c>
      <c r="D73" s="18">
        <v>0</v>
      </c>
      <c r="E73" s="18">
        <v>0</v>
      </c>
      <c r="F73" s="18">
        <f t="shared" si="3"/>
        <v>0</v>
      </c>
      <c r="G73" s="8"/>
      <c r="H73" s="8"/>
      <c r="I73" s="4"/>
    </row>
    <row r="74" spans="1:9" x14ac:dyDescent="0.2">
      <c r="A74" s="29" t="s">
        <v>265</v>
      </c>
      <c r="B74" s="23" t="s">
        <v>270</v>
      </c>
      <c r="C74" s="18">
        <v>0</v>
      </c>
      <c r="D74" s="18">
        <v>0</v>
      </c>
      <c r="E74" s="18">
        <v>0</v>
      </c>
      <c r="F74" s="18">
        <f t="shared" si="3"/>
        <v>0</v>
      </c>
      <c r="G74" s="8"/>
      <c r="H74" s="8"/>
      <c r="I74" s="4"/>
    </row>
    <row r="75" spans="1:9" x14ac:dyDescent="0.2">
      <c r="A75" s="29" t="s">
        <v>263</v>
      </c>
      <c r="B75" s="23" t="s">
        <v>269</v>
      </c>
      <c r="C75" s="18">
        <v>0</v>
      </c>
      <c r="D75" s="18">
        <v>57206.720000000001</v>
      </c>
      <c r="E75" s="18">
        <v>0</v>
      </c>
      <c r="F75" s="18">
        <f t="shared" si="3"/>
        <v>57206.720000000001</v>
      </c>
      <c r="G75" s="8"/>
      <c r="H75" s="8"/>
      <c r="I75" s="4"/>
    </row>
    <row r="76" spans="1:9" x14ac:dyDescent="0.2">
      <c r="A76" s="29" t="s">
        <v>268</v>
      </c>
      <c r="B76" s="23" t="s">
        <v>267</v>
      </c>
      <c r="C76" s="18">
        <v>0</v>
      </c>
      <c r="D76" s="18">
        <v>0</v>
      </c>
      <c r="E76" s="18">
        <v>0</v>
      </c>
      <c r="F76" s="18">
        <f t="shared" si="3"/>
        <v>0</v>
      </c>
      <c r="G76" s="8"/>
      <c r="H76" s="8"/>
      <c r="I76" s="4"/>
    </row>
    <row r="77" spans="1:9" x14ac:dyDescent="0.2">
      <c r="A77" s="29" t="s">
        <v>261</v>
      </c>
      <c r="B77" s="23" t="s">
        <v>266</v>
      </c>
      <c r="C77" s="18">
        <v>0</v>
      </c>
      <c r="D77" s="18">
        <v>0</v>
      </c>
      <c r="E77" s="18">
        <v>0</v>
      </c>
      <c r="F77" s="18">
        <f t="shared" si="3"/>
        <v>0</v>
      </c>
      <c r="G77" s="8"/>
      <c r="H77" s="8"/>
      <c r="I77" s="4"/>
    </row>
    <row r="78" spans="1:9" x14ac:dyDescent="0.2">
      <c r="A78" s="29" t="s">
        <v>265</v>
      </c>
      <c r="B78" s="23" t="s">
        <v>264</v>
      </c>
      <c r="C78" s="18">
        <v>0</v>
      </c>
      <c r="D78" s="18">
        <v>0</v>
      </c>
      <c r="E78" s="18">
        <v>0</v>
      </c>
      <c r="F78" s="18">
        <f t="shared" si="3"/>
        <v>0</v>
      </c>
      <c r="G78" s="8"/>
      <c r="H78" s="8"/>
      <c r="I78" s="4"/>
    </row>
    <row r="79" spans="1:9" x14ac:dyDescent="0.2">
      <c r="A79" s="29" t="s">
        <v>263</v>
      </c>
      <c r="B79" s="23" t="s">
        <v>262</v>
      </c>
      <c r="C79" s="18">
        <v>0</v>
      </c>
      <c r="D79" s="18">
        <v>0</v>
      </c>
      <c r="E79" s="18">
        <v>143315.93</v>
      </c>
      <c r="F79" s="18">
        <f t="shared" si="3"/>
        <v>143315.93</v>
      </c>
      <c r="G79" s="8"/>
      <c r="H79" s="8"/>
      <c r="I79" s="4"/>
    </row>
    <row r="80" spans="1:9" x14ac:dyDescent="0.2">
      <c r="A80" s="29" t="s">
        <v>261</v>
      </c>
      <c r="B80" s="23" t="s">
        <v>260</v>
      </c>
      <c r="C80" s="18">
        <v>0</v>
      </c>
      <c r="D80" s="18">
        <v>0</v>
      </c>
      <c r="E80" s="18">
        <v>1710911.99</v>
      </c>
      <c r="F80" s="18">
        <f t="shared" si="3"/>
        <v>1710911.99</v>
      </c>
      <c r="G80" s="8"/>
      <c r="H80" s="8"/>
      <c r="I80" s="4"/>
    </row>
    <row r="81" spans="1:9" x14ac:dyDescent="0.2">
      <c r="A81" s="29" t="s">
        <v>259</v>
      </c>
      <c r="B81" s="23" t="s">
        <v>258</v>
      </c>
      <c r="C81" s="18">
        <v>0</v>
      </c>
      <c r="D81" s="18">
        <v>0</v>
      </c>
      <c r="E81" s="18"/>
      <c r="F81" s="18">
        <f t="shared" si="3"/>
        <v>0</v>
      </c>
      <c r="G81" s="8"/>
      <c r="H81" s="8"/>
      <c r="I81" s="4"/>
    </row>
    <row r="82" spans="1:9" ht="16.5" x14ac:dyDescent="0.3">
      <c r="A82" s="27" t="s">
        <v>257</v>
      </c>
      <c r="B82" s="26" t="s">
        <v>256</v>
      </c>
      <c r="C82" s="25">
        <f>SUM(C83:C99)</f>
        <v>5333333.33</v>
      </c>
      <c r="D82" s="25">
        <f>SUM(D83:D99)</f>
        <v>6157945</v>
      </c>
      <c r="E82" s="25">
        <f>SUM(E83:E99)</f>
        <v>448506.94</v>
      </c>
      <c r="F82" s="25">
        <f>SUM(F83:F99)</f>
        <v>11939785.27</v>
      </c>
      <c r="G82" s="8"/>
      <c r="H82" s="8"/>
      <c r="I82" s="4"/>
    </row>
    <row r="83" spans="1:9" x14ac:dyDescent="0.2">
      <c r="A83" s="29" t="s">
        <v>255</v>
      </c>
      <c r="B83" s="23" t="s">
        <v>254</v>
      </c>
      <c r="C83" s="18">
        <v>0</v>
      </c>
      <c r="D83" s="18">
        <v>0</v>
      </c>
      <c r="E83" s="18">
        <v>0</v>
      </c>
      <c r="F83" s="18">
        <f t="shared" ref="F83:F99" si="4">SUM(C83:E83)</f>
        <v>0</v>
      </c>
      <c r="G83" s="8"/>
      <c r="H83" s="8"/>
      <c r="I83" s="4"/>
    </row>
    <row r="84" spans="1:9" x14ac:dyDescent="0.2">
      <c r="A84" s="29" t="s">
        <v>253</v>
      </c>
      <c r="B84" s="23" t="s">
        <v>252</v>
      </c>
      <c r="C84" s="18"/>
      <c r="D84" s="18">
        <v>473.9</v>
      </c>
      <c r="E84" s="18">
        <v>429.24</v>
      </c>
      <c r="F84" s="18">
        <f t="shared" si="4"/>
        <v>903.14</v>
      </c>
      <c r="G84" s="8"/>
      <c r="H84" s="8"/>
      <c r="I84" s="4"/>
    </row>
    <row r="85" spans="1:9" x14ac:dyDescent="0.2">
      <c r="A85" s="29" t="s">
        <v>251</v>
      </c>
      <c r="B85" s="23" t="s">
        <v>250</v>
      </c>
      <c r="C85" s="18">
        <v>0</v>
      </c>
      <c r="D85" s="18">
        <v>443900</v>
      </c>
      <c r="E85" s="18">
        <v>0</v>
      </c>
      <c r="F85" s="18">
        <f t="shared" si="4"/>
        <v>443900</v>
      </c>
      <c r="G85" s="8"/>
      <c r="H85" s="8"/>
      <c r="I85" s="4"/>
    </row>
    <row r="86" spans="1:9" x14ac:dyDescent="0.2">
      <c r="A86" s="29" t="s">
        <v>249</v>
      </c>
      <c r="B86" s="23" t="s">
        <v>248</v>
      </c>
      <c r="C86" s="18">
        <v>0</v>
      </c>
      <c r="D86" s="18">
        <v>0</v>
      </c>
      <c r="E86" s="18">
        <v>0</v>
      </c>
      <c r="F86" s="18">
        <f t="shared" si="4"/>
        <v>0</v>
      </c>
      <c r="G86" s="8"/>
      <c r="H86" s="8"/>
      <c r="I86" s="4"/>
    </row>
    <row r="87" spans="1:9" x14ac:dyDescent="0.2">
      <c r="A87" s="29" t="s">
        <v>247</v>
      </c>
      <c r="B87" s="23" t="s">
        <v>246</v>
      </c>
      <c r="C87" s="18">
        <v>0</v>
      </c>
      <c r="D87" s="18">
        <v>0</v>
      </c>
      <c r="E87" s="18">
        <v>17110</v>
      </c>
      <c r="F87" s="18">
        <f t="shared" si="4"/>
        <v>17110</v>
      </c>
      <c r="G87" s="8"/>
      <c r="H87" s="8"/>
      <c r="I87" s="4"/>
    </row>
    <row r="88" spans="1:9" x14ac:dyDescent="0.2">
      <c r="A88" s="29" t="s">
        <v>245</v>
      </c>
      <c r="B88" s="23" t="s">
        <v>244</v>
      </c>
      <c r="C88" s="18">
        <v>0</v>
      </c>
      <c r="D88" s="18">
        <v>1000</v>
      </c>
      <c r="E88" s="18">
        <v>2047.3</v>
      </c>
      <c r="F88" s="18">
        <f t="shared" si="4"/>
        <v>3047.3</v>
      </c>
      <c r="G88" s="8"/>
      <c r="H88" s="8"/>
      <c r="I88" s="4"/>
    </row>
    <row r="89" spans="1:9" x14ac:dyDescent="0.2">
      <c r="A89" s="29" t="s">
        <v>243</v>
      </c>
      <c r="B89" s="23" t="s">
        <v>242</v>
      </c>
      <c r="C89" s="18">
        <v>0</v>
      </c>
      <c r="D89" s="18">
        <v>16278.32</v>
      </c>
      <c r="E89" s="18">
        <v>0</v>
      </c>
      <c r="F89" s="18">
        <f t="shared" si="4"/>
        <v>16278.32</v>
      </c>
      <c r="G89" s="8"/>
      <c r="H89" s="8"/>
      <c r="I89" s="4"/>
    </row>
    <row r="90" spans="1:9" x14ac:dyDescent="0.2">
      <c r="A90" s="29" t="s">
        <v>241</v>
      </c>
      <c r="B90" s="23" t="s">
        <v>240</v>
      </c>
      <c r="C90" s="18">
        <v>0</v>
      </c>
      <c r="D90" s="18">
        <v>163856</v>
      </c>
      <c r="E90" s="18">
        <v>0</v>
      </c>
      <c r="F90" s="18">
        <f t="shared" si="4"/>
        <v>163856</v>
      </c>
      <c r="G90" s="8"/>
      <c r="H90" s="8"/>
      <c r="I90" s="4"/>
    </row>
    <row r="91" spans="1:9" x14ac:dyDescent="0.2">
      <c r="A91" s="29" t="s">
        <v>236</v>
      </c>
      <c r="B91" s="23" t="s">
        <v>239</v>
      </c>
      <c r="C91" s="18">
        <v>0</v>
      </c>
      <c r="D91" s="18">
        <v>989430</v>
      </c>
      <c r="E91" s="18">
        <v>0</v>
      </c>
      <c r="F91" s="18">
        <f t="shared" si="4"/>
        <v>989430</v>
      </c>
      <c r="G91" s="8"/>
      <c r="H91" s="8"/>
      <c r="I91" s="4"/>
    </row>
    <row r="92" spans="1:9" x14ac:dyDescent="0.2">
      <c r="A92" s="29" t="s">
        <v>238</v>
      </c>
      <c r="B92" s="23" t="s">
        <v>237</v>
      </c>
      <c r="C92" s="18"/>
      <c r="D92" s="18">
        <v>0</v>
      </c>
      <c r="E92" s="18">
        <v>0</v>
      </c>
      <c r="F92" s="18">
        <f t="shared" si="4"/>
        <v>0</v>
      </c>
      <c r="G92" s="8"/>
      <c r="H92" s="8"/>
      <c r="I92" s="4"/>
    </row>
    <row r="93" spans="1:9" x14ac:dyDescent="0.2">
      <c r="A93" s="29" t="s">
        <v>236</v>
      </c>
      <c r="B93" s="23" t="s">
        <v>235</v>
      </c>
      <c r="C93" s="18"/>
      <c r="D93" s="18">
        <v>425000</v>
      </c>
      <c r="E93" s="18">
        <v>0</v>
      </c>
      <c r="F93" s="18">
        <f t="shared" si="4"/>
        <v>425000</v>
      </c>
      <c r="G93" s="8"/>
      <c r="H93" s="8"/>
      <c r="I93" s="4"/>
    </row>
    <row r="94" spans="1:9" x14ac:dyDescent="0.2">
      <c r="A94" s="29" t="s">
        <v>234</v>
      </c>
      <c r="B94" s="23" t="s">
        <v>233</v>
      </c>
      <c r="C94" s="18">
        <v>5333333.33</v>
      </c>
      <c r="D94" s="18">
        <v>0</v>
      </c>
      <c r="E94" s="18">
        <v>0</v>
      </c>
      <c r="F94" s="18">
        <f t="shared" si="4"/>
        <v>5333333.33</v>
      </c>
      <c r="G94" s="8"/>
      <c r="H94" s="8"/>
      <c r="I94" s="4"/>
    </row>
    <row r="95" spans="1:9" x14ac:dyDescent="0.2">
      <c r="A95" s="29" t="s">
        <v>232</v>
      </c>
      <c r="B95" s="23" t="s">
        <v>231</v>
      </c>
      <c r="C95" s="18">
        <v>0</v>
      </c>
      <c r="D95" s="18">
        <v>252234</v>
      </c>
      <c r="E95" s="18">
        <v>0</v>
      </c>
      <c r="F95" s="18">
        <f t="shared" si="4"/>
        <v>252234</v>
      </c>
      <c r="G95" s="8"/>
      <c r="H95" s="8"/>
      <c r="I95" s="4"/>
    </row>
    <row r="96" spans="1:9" x14ac:dyDescent="0.2">
      <c r="A96" s="29" t="s">
        <v>230</v>
      </c>
      <c r="B96" s="23" t="s">
        <v>229</v>
      </c>
      <c r="C96" s="18">
        <v>0</v>
      </c>
      <c r="D96" s="18">
        <v>0</v>
      </c>
      <c r="E96" s="18">
        <v>0</v>
      </c>
      <c r="F96" s="18">
        <f t="shared" si="4"/>
        <v>0</v>
      </c>
      <c r="G96" s="8"/>
      <c r="H96" s="8"/>
      <c r="I96" s="4"/>
    </row>
    <row r="97" spans="1:9" x14ac:dyDescent="0.2">
      <c r="A97" s="29" t="s">
        <v>228</v>
      </c>
      <c r="B97" s="23" t="s">
        <v>227</v>
      </c>
      <c r="C97" s="18">
        <v>0</v>
      </c>
      <c r="D97" s="18">
        <v>2723250</v>
      </c>
      <c r="E97" s="18">
        <v>392600</v>
      </c>
      <c r="F97" s="18">
        <f t="shared" si="4"/>
        <v>3115850</v>
      </c>
      <c r="G97" s="8"/>
      <c r="H97" s="8"/>
      <c r="I97" s="4"/>
    </row>
    <row r="98" spans="1:9" x14ac:dyDescent="0.2">
      <c r="A98" s="29" t="s">
        <v>226</v>
      </c>
      <c r="B98" s="23" t="s">
        <v>225</v>
      </c>
      <c r="C98" s="18">
        <v>0</v>
      </c>
      <c r="D98" s="18">
        <v>0</v>
      </c>
      <c r="E98" s="18">
        <v>0</v>
      </c>
      <c r="F98" s="18">
        <f t="shared" si="4"/>
        <v>0</v>
      </c>
      <c r="G98" s="8"/>
      <c r="H98" s="8"/>
      <c r="I98" s="4"/>
    </row>
    <row r="99" spans="1:9" x14ac:dyDescent="0.2">
      <c r="A99" s="29" t="s">
        <v>224</v>
      </c>
      <c r="B99" s="23" t="s">
        <v>223</v>
      </c>
      <c r="C99" s="18">
        <v>0</v>
      </c>
      <c r="D99" s="18">
        <v>1142522.78</v>
      </c>
      <c r="E99" s="18">
        <v>36320.400000000001</v>
      </c>
      <c r="F99" s="18">
        <f t="shared" si="4"/>
        <v>1178843.18</v>
      </c>
      <c r="G99" s="8"/>
      <c r="H99" s="8"/>
      <c r="I99" s="4"/>
    </row>
    <row r="100" spans="1:9" ht="16.5" x14ac:dyDescent="0.3">
      <c r="A100" s="27" t="s">
        <v>222</v>
      </c>
      <c r="B100" s="26" t="s">
        <v>221</v>
      </c>
      <c r="C100" s="52">
        <f>SUM(C101:C104)</f>
        <v>0</v>
      </c>
      <c r="D100" s="52">
        <f>SUM(D101:D104)</f>
        <v>600</v>
      </c>
      <c r="E100" s="52">
        <f>SUM(E101:E104)</f>
        <v>0</v>
      </c>
      <c r="F100" s="52">
        <f>SUM(F101:F104)</f>
        <v>600</v>
      </c>
      <c r="G100" s="8"/>
      <c r="H100" s="8"/>
      <c r="I100" s="4"/>
    </row>
    <row r="101" spans="1:9" x14ac:dyDescent="0.2">
      <c r="A101" s="29" t="s">
        <v>220</v>
      </c>
      <c r="B101" s="23" t="s">
        <v>219</v>
      </c>
      <c r="C101" s="18">
        <v>0</v>
      </c>
      <c r="D101" s="18">
        <v>600</v>
      </c>
      <c r="E101" s="18">
        <v>0</v>
      </c>
      <c r="F101" s="18">
        <f>SUM(C101:E101)</f>
        <v>600</v>
      </c>
      <c r="G101" s="8"/>
      <c r="H101" s="8"/>
      <c r="I101" s="4"/>
    </row>
    <row r="102" spans="1:9" x14ac:dyDescent="0.2">
      <c r="A102" s="29" t="s">
        <v>218</v>
      </c>
      <c r="B102" s="23" t="s">
        <v>217</v>
      </c>
      <c r="C102" s="18">
        <v>0</v>
      </c>
      <c r="D102" s="18">
        <v>0</v>
      </c>
      <c r="E102" s="18">
        <v>0</v>
      </c>
      <c r="F102" s="18">
        <f>SUM(C102:E102)</f>
        <v>0</v>
      </c>
      <c r="G102" s="8"/>
      <c r="H102" s="8"/>
      <c r="I102" s="4"/>
    </row>
    <row r="103" spans="1:9" x14ac:dyDescent="0.2">
      <c r="A103" s="29" t="s">
        <v>216</v>
      </c>
      <c r="B103" s="23" t="s">
        <v>215</v>
      </c>
      <c r="C103" s="18">
        <v>0</v>
      </c>
      <c r="D103" s="18">
        <v>0</v>
      </c>
      <c r="E103" s="18">
        <v>0</v>
      </c>
      <c r="F103" s="18">
        <f>SUM(C103:E103)</f>
        <v>0</v>
      </c>
      <c r="G103" s="8"/>
      <c r="H103" s="8"/>
      <c r="I103" s="4"/>
    </row>
    <row r="104" spans="1:9" ht="13.5" thickBot="1" x14ac:dyDescent="0.25">
      <c r="A104" s="51" t="s">
        <v>214</v>
      </c>
      <c r="B104" s="28" t="s">
        <v>213</v>
      </c>
      <c r="C104" s="22">
        <v>0</v>
      </c>
      <c r="D104" s="22">
        <v>0</v>
      </c>
      <c r="E104" s="22">
        <v>0</v>
      </c>
      <c r="F104" s="18">
        <f>SUM(C104:E104)</f>
        <v>0</v>
      </c>
      <c r="G104" s="8"/>
      <c r="H104" s="8"/>
      <c r="I104" s="4"/>
    </row>
    <row r="105" spans="1:9" ht="16.5" thickBot="1" x14ac:dyDescent="0.3">
      <c r="A105" s="41">
        <v>2.2999999999999998</v>
      </c>
      <c r="B105" s="40" t="s">
        <v>212</v>
      </c>
      <c r="C105" s="39">
        <f>C106+C112+C118+C125+C128+C135+C150+C160</f>
        <v>18081128</v>
      </c>
      <c r="D105" s="39">
        <f>D106+D112+D118+D125+D128+D135+D150+D160</f>
        <v>4773290.9400000004</v>
      </c>
      <c r="E105" s="39">
        <f>E106+E112+E118+E125+E128+E135+E150+E160</f>
        <v>2121239.9</v>
      </c>
      <c r="F105" s="39">
        <f>+F106+F112+F118+F125+F128+F135+F150+F160</f>
        <v>24975658.84</v>
      </c>
      <c r="G105" s="8"/>
      <c r="H105" s="8"/>
      <c r="I105" s="4"/>
    </row>
    <row r="106" spans="1:9" ht="16.5" x14ac:dyDescent="0.3">
      <c r="A106" s="27" t="s">
        <v>211</v>
      </c>
      <c r="B106" s="26" t="s">
        <v>210</v>
      </c>
      <c r="C106" s="25">
        <f>SUM(C107:C111)</f>
        <v>141128</v>
      </c>
      <c r="D106" s="25">
        <f>SUM(D107:D111)</f>
        <v>555926.65999999992</v>
      </c>
      <c r="E106" s="25">
        <f>SUM(E107:E111)</f>
        <v>936408.45</v>
      </c>
      <c r="F106" s="25">
        <f>SUM(F107:F111)</f>
        <v>1633463.1099999999</v>
      </c>
      <c r="G106" s="8"/>
      <c r="H106" s="8"/>
      <c r="I106" s="4"/>
    </row>
    <row r="107" spans="1:9" x14ac:dyDescent="0.2">
      <c r="A107" s="29" t="s">
        <v>209</v>
      </c>
      <c r="B107" s="23" t="s">
        <v>208</v>
      </c>
      <c r="C107" s="18">
        <v>141128</v>
      </c>
      <c r="D107" s="18">
        <v>502544.16</v>
      </c>
      <c r="E107" s="18">
        <v>893509.85</v>
      </c>
      <c r="F107" s="18">
        <f>SUM(C107:E107)</f>
        <v>1537182.0099999998</v>
      </c>
      <c r="G107" s="8"/>
      <c r="H107" s="8"/>
      <c r="I107" s="4"/>
    </row>
    <row r="108" spans="1:9" x14ac:dyDescent="0.2">
      <c r="A108" s="29" t="s">
        <v>207</v>
      </c>
      <c r="B108" s="23" t="s">
        <v>206</v>
      </c>
      <c r="C108" s="18">
        <v>0</v>
      </c>
      <c r="D108" s="18">
        <v>0</v>
      </c>
      <c r="E108" s="18">
        <v>0</v>
      </c>
      <c r="F108" s="18">
        <f>SUM(C108:E108)</f>
        <v>0</v>
      </c>
      <c r="G108" s="8"/>
      <c r="H108" s="8"/>
      <c r="I108" s="4"/>
    </row>
    <row r="109" spans="1:9" x14ac:dyDescent="0.2">
      <c r="A109" s="29" t="s">
        <v>205</v>
      </c>
      <c r="B109" s="23" t="s">
        <v>204</v>
      </c>
      <c r="C109" s="18">
        <v>0</v>
      </c>
      <c r="D109" s="18">
        <v>0</v>
      </c>
      <c r="E109" s="18">
        <v>0</v>
      </c>
      <c r="F109" s="18">
        <f>SUM(C109:E109)</f>
        <v>0</v>
      </c>
      <c r="G109" s="8"/>
      <c r="H109" s="8"/>
      <c r="I109" s="4"/>
    </row>
    <row r="110" spans="1:9" x14ac:dyDescent="0.2">
      <c r="A110" s="29" t="s">
        <v>203</v>
      </c>
      <c r="B110" s="23" t="s">
        <v>202</v>
      </c>
      <c r="C110" s="18">
        <v>0</v>
      </c>
      <c r="D110" s="18">
        <v>47882.5</v>
      </c>
      <c r="E110" s="18">
        <v>14083</v>
      </c>
      <c r="F110" s="18">
        <f>SUM(C110:E110)</f>
        <v>61965.5</v>
      </c>
      <c r="G110" s="8"/>
      <c r="H110" s="8"/>
      <c r="I110" s="4"/>
    </row>
    <row r="111" spans="1:9" x14ac:dyDescent="0.2">
      <c r="A111" s="29" t="s">
        <v>201</v>
      </c>
      <c r="B111" s="23" t="s">
        <v>200</v>
      </c>
      <c r="C111" s="18">
        <v>0</v>
      </c>
      <c r="D111" s="18">
        <v>5500</v>
      </c>
      <c r="E111" s="18">
        <v>28815.599999999999</v>
      </c>
      <c r="F111" s="18">
        <f>SUM(C111:E111)</f>
        <v>34315.599999999999</v>
      </c>
      <c r="G111" s="8"/>
      <c r="H111" s="8"/>
      <c r="I111" s="4"/>
    </row>
    <row r="112" spans="1:9" ht="16.5" x14ac:dyDescent="0.3">
      <c r="A112" s="27" t="s">
        <v>199</v>
      </c>
      <c r="B112" s="26" t="s">
        <v>198</v>
      </c>
      <c r="C112" s="25">
        <f>SUM(C113:C117)</f>
        <v>0</v>
      </c>
      <c r="D112" s="25">
        <f>SUM(D113:D117)</f>
        <v>417607.76</v>
      </c>
      <c r="E112" s="25">
        <f>SUM(E113:E117)</f>
        <v>124844</v>
      </c>
      <c r="F112" s="25">
        <f>SUM(F113:F117)</f>
        <v>542451.76</v>
      </c>
      <c r="G112" s="8"/>
      <c r="H112" s="8"/>
      <c r="I112" s="4"/>
    </row>
    <row r="113" spans="1:9" x14ac:dyDescent="0.2">
      <c r="A113" s="29" t="s">
        <v>197</v>
      </c>
      <c r="B113" s="23" t="s">
        <v>196</v>
      </c>
      <c r="C113" s="18">
        <v>0</v>
      </c>
      <c r="D113" s="18">
        <v>1404.97</v>
      </c>
      <c r="E113" s="18">
        <v>0</v>
      </c>
      <c r="F113" s="18">
        <f>SUM(C113:E113)</f>
        <v>1404.97</v>
      </c>
      <c r="G113" s="8"/>
      <c r="H113" s="8"/>
      <c r="I113" s="4"/>
    </row>
    <row r="114" spans="1:9" x14ac:dyDescent="0.2">
      <c r="A114" s="29" t="s">
        <v>195</v>
      </c>
      <c r="B114" s="23" t="s">
        <v>194</v>
      </c>
      <c r="C114" s="18">
        <v>0</v>
      </c>
      <c r="D114" s="18">
        <v>22420</v>
      </c>
      <c r="E114" s="18">
        <v>0</v>
      </c>
      <c r="F114" s="18">
        <f>SUM(C114:E114)</f>
        <v>22420</v>
      </c>
      <c r="G114" s="8"/>
      <c r="H114" s="8"/>
      <c r="I114" s="4"/>
    </row>
    <row r="115" spans="1:9" x14ac:dyDescent="0.2">
      <c r="A115" s="29" t="s">
        <v>193</v>
      </c>
      <c r="B115" s="23" t="s">
        <v>192</v>
      </c>
      <c r="C115" s="18">
        <v>0</v>
      </c>
      <c r="D115" s="18">
        <v>393782.79</v>
      </c>
      <c r="E115" s="18">
        <v>124844</v>
      </c>
      <c r="F115" s="18">
        <f>SUM(C115:E115)</f>
        <v>518626.79</v>
      </c>
      <c r="G115" s="8"/>
      <c r="H115" s="8"/>
      <c r="I115" s="4"/>
    </row>
    <row r="116" spans="1:9" x14ac:dyDescent="0.2">
      <c r="A116" s="29" t="s">
        <v>191</v>
      </c>
      <c r="B116" s="23" t="s">
        <v>190</v>
      </c>
      <c r="C116" s="18">
        <v>0</v>
      </c>
      <c r="D116" s="18">
        <v>0</v>
      </c>
      <c r="E116" s="18">
        <v>0</v>
      </c>
      <c r="F116" s="18">
        <f>SUM(C116:E116)</f>
        <v>0</v>
      </c>
      <c r="G116" s="8"/>
      <c r="H116" s="8"/>
      <c r="I116" s="4"/>
    </row>
    <row r="117" spans="1:9" x14ac:dyDescent="0.2">
      <c r="A117" s="32"/>
      <c r="B117" s="23"/>
      <c r="C117" s="18">
        <v>0</v>
      </c>
      <c r="D117" s="18">
        <v>0</v>
      </c>
      <c r="E117" s="18">
        <v>0</v>
      </c>
      <c r="F117" s="18">
        <f>SUM(C117:E117)</f>
        <v>0</v>
      </c>
      <c r="G117" s="8"/>
      <c r="H117" s="8"/>
      <c r="I117" s="4"/>
    </row>
    <row r="118" spans="1:9" ht="16.5" x14ac:dyDescent="0.3">
      <c r="A118" s="27" t="s">
        <v>189</v>
      </c>
      <c r="B118" s="26" t="s">
        <v>188</v>
      </c>
      <c r="C118" s="25">
        <f>SUM(C119:C124)</f>
        <v>0</v>
      </c>
      <c r="D118" s="25">
        <f>SUM(D119:D124)</f>
        <v>1065</v>
      </c>
      <c r="E118" s="25">
        <f>SUM(E119:E124)</f>
        <v>0</v>
      </c>
      <c r="F118" s="25">
        <f>SUM(F119:F124)</f>
        <v>1065</v>
      </c>
      <c r="G118" s="8"/>
      <c r="H118" s="8"/>
      <c r="I118" s="4"/>
    </row>
    <row r="119" spans="1:9" x14ac:dyDescent="0.2">
      <c r="A119" s="29" t="s">
        <v>187</v>
      </c>
      <c r="B119" s="23" t="s">
        <v>186</v>
      </c>
      <c r="C119" s="18">
        <v>0</v>
      </c>
      <c r="D119" s="18">
        <v>0</v>
      </c>
      <c r="E119" s="18">
        <v>0</v>
      </c>
      <c r="F119" s="18">
        <f t="shared" ref="F119:F124" si="5">SUM(C119:E119)</f>
        <v>0</v>
      </c>
      <c r="G119" s="8"/>
      <c r="H119" s="8"/>
      <c r="I119" s="4"/>
    </row>
    <row r="120" spans="1:9" x14ac:dyDescent="0.2">
      <c r="A120" s="29" t="s">
        <v>185</v>
      </c>
      <c r="B120" s="23" t="s">
        <v>184</v>
      </c>
      <c r="C120" s="18">
        <v>0</v>
      </c>
      <c r="D120" s="18">
        <f>450+615</f>
        <v>1065</v>
      </c>
      <c r="E120" s="18">
        <v>0</v>
      </c>
      <c r="F120" s="18">
        <f t="shared" si="5"/>
        <v>1065</v>
      </c>
      <c r="G120" s="8"/>
      <c r="H120" s="8"/>
      <c r="I120" s="4"/>
    </row>
    <row r="121" spans="1:9" x14ac:dyDescent="0.2">
      <c r="A121" s="29" t="s">
        <v>183</v>
      </c>
      <c r="B121" s="23" t="s">
        <v>182</v>
      </c>
      <c r="C121" s="18">
        <v>0</v>
      </c>
      <c r="D121" s="18">
        <v>0</v>
      </c>
      <c r="E121" s="18">
        <v>0</v>
      </c>
      <c r="F121" s="18">
        <f t="shared" si="5"/>
        <v>0</v>
      </c>
      <c r="G121" s="8"/>
      <c r="H121" s="8"/>
      <c r="I121" s="4"/>
    </row>
    <row r="122" spans="1:9" x14ac:dyDescent="0.2">
      <c r="A122" s="29" t="s">
        <v>181</v>
      </c>
      <c r="B122" s="23" t="s">
        <v>180</v>
      </c>
      <c r="C122" s="18">
        <v>0</v>
      </c>
      <c r="D122" s="18">
        <v>0</v>
      </c>
      <c r="E122" s="18">
        <v>0</v>
      </c>
      <c r="F122" s="18">
        <f t="shared" si="5"/>
        <v>0</v>
      </c>
      <c r="G122" s="8"/>
      <c r="H122" s="8"/>
      <c r="I122" s="4"/>
    </row>
    <row r="123" spans="1:9" x14ac:dyDescent="0.2">
      <c r="A123" s="29" t="s">
        <v>179</v>
      </c>
      <c r="B123" s="23" t="s">
        <v>178</v>
      </c>
      <c r="C123" s="18">
        <v>0</v>
      </c>
      <c r="D123" s="18">
        <v>0</v>
      </c>
      <c r="E123" s="18">
        <v>0</v>
      </c>
      <c r="F123" s="18">
        <f t="shared" si="5"/>
        <v>0</v>
      </c>
      <c r="G123" s="8"/>
      <c r="H123" s="8"/>
      <c r="I123" s="4"/>
    </row>
    <row r="124" spans="1:9" x14ac:dyDescent="0.2">
      <c r="A124" s="32" t="s">
        <v>177</v>
      </c>
      <c r="B124" s="23" t="s">
        <v>176</v>
      </c>
      <c r="C124" s="18">
        <v>0</v>
      </c>
      <c r="D124" s="18"/>
      <c r="E124" s="18">
        <v>0</v>
      </c>
      <c r="F124" s="18">
        <f t="shared" si="5"/>
        <v>0</v>
      </c>
      <c r="G124" s="8"/>
      <c r="H124" s="8"/>
      <c r="I124" s="4"/>
    </row>
    <row r="125" spans="1:9" ht="16.5" x14ac:dyDescent="0.3">
      <c r="A125" s="27" t="s">
        <v>175</v>
      </c>
      <c r="B125" s="26" t="s">
        <v>174</v>
      </c>
      <c r="C125" s="25">
        <f>SUM(C126:C127)</f>
        <v>0</v>
      </c>
      <c r="D125" s="25">
        <f>SUM(D126:D127)</f>
        <v>2850</v>
      </c>
      <c r="E125" s="25">
        <f>SUM(E126:E127)</f>
        <v>0</v>
      </c>
      <c r="F125" s="25">
        <f>SUM(F126:F127)</f>
        <v>2850</v>
      </c>
      <c r="G125" s="8"/>
      <c r="H125" s="8"/>
      <c r="I125" s="4"/>
    </row>
    <row r="126" spans="1:9" x14ac:dyDescent="0.2">
      <c r="A126" s="29" t="s">
        <v>173</v>
      </c>
      <c r="B126" s="23" t="s">
        <v>172</v>
      </c>
      <c r="C126" s="18">
        <v>0</v>
      </c>
      <c r="D126" s="18">
        <v>2850</v>
      </c>
      <c r="E126" s="18">
        <v>0</v>
      </c>
      <c r="F126" s="18">
        <f>SUM(C126:E126)</f>
        <v>2850</v>
      </c>
      <c r="G126" s="8"/>
      <c r="H126" s="8"/>
      <c r="I126" s="4"/>
    </row>
    <row r="127" spans="1:9" x14ac:dyDescent="0.2">
      <c r="A127" s="29"/>
      <c r="B127" s="23"/>
      <c r="C127" s="18"/>
      <c r="D127" s="18"/>
      <c r="E127" s="18"/>
      <c r="F127" s="18">
        <f>SUM(C127:E127)</f>
        <v>0</v>
      </c>
      <c r="G127" s="8"/>
      <c r="H127" s="8"/>
      <c r="I127" s="4"/>
    </row>
    <row r="128" spans="1:9" ht="16.5" x14ac:dyDescent="0.3">
      <c r="A128" s="27" t="s">
        <v>171</v>
      </c>
      <c r="B128" s="26" t="s">
        <v>170</v>
      </c>
      <c r="C128" s="25">
        <f>SUM(C129:C134)</f>
        <v>0</v>
      </c>
      <c r="D128" s="25">
        <f>SUM(D129:D134)</f>
        <v>17119.900000000001</v>
      </c>
      <c r="E128" s="25">
        <f>SUM(E129:E134)</f>
        <v>131133.62</v>
      </c>
      <c r="F128" s="25">
        <f>SUM(F129:F134)</f>
        <v>148253.51999999999</v>
      </c>
      <c r="G128" s="8"/>
      <c r="H128" s="8"/>
      <c r="I128" s="4"/>
    </row>
    <row r="129" spans="1:9" x14ac:dyDescent="0.2">
      <c r="A129" s="29" t="s">
        <v>169</v>
      </c>
      <c r="B129" s="23" t="s">
        <v>168</v>
      </c>
      <c r="C129" s="18">
        <v>0</v>
      </c>
      <c r="D129" s="18">
        <v>0</v>
      </c>
      <c r="E129" s="18">
        <v>0</v>
      </c>
      <c r="F129" s="18">
        <f t="shared" ref="F129:F134" si="6">SUM(C129:E129)</f>
        <v>0</v>
      </c>
      <c r="G129" s="8"/>
      <c r="H129" s="8"/>
      <c r="I129" s="4"/>
    </row>
    <row r="130" spans="1:9" x14ac:dyDescent="0.2">
      <c r="A130" s="29" t="s">
        <v>167</v>
      </c>
      <c r="B130" s="23" t="s">
        <v>166</v>
      </c>
      <c r="C130" s="18">
        <v>0</v>
      </c>
      <c r="D130" s="18">
        <v>0</v>
      </c>
      <c r="E130" s="18">
        <v>0</v>
      </c>
      <c r="F130" s="18">
        <f t="shared" si="6"/>
        <v>0</v>
      </c>
      <c r="G130" s="8"/>
      <c r="H130" s="8"/>
      <c r="I130" s="4"/>
    </row>
    <row r="131" spans="1:9" x14ac:dyDescent="0.2">
      <c r="A131" s="29" t="s">
        <v>165</v>
      </c>
      <c r="B131" s="23" t="s">
        <v>164</v>
      </c>
      <c r="C131" s="18">
        <v>0</v>
      </c>
      <c r="D131" s="18">
        <v>0</v>
      </c>
      <c r="E131" s="18">
        <v>128726.2</v>
      </c>
      <c r="F131" s="18">
        <f t="shared" si="6"/>
        <v>128726.2</v>
      </c>
      <c r="G131" s="8"/>
      <c r="H131" s="8"/>
      <c r="I131" s="4"/>
    </row>
    <row r="132" spans="1:9" x14ac:dyDescent="0.2">
      <c r="A132" s="29" t="s">
        <v>163</v>
      </c>
      <c r="B132" s="23" t="s">
        <v>162</v>
      </c>
      <c r="C132" s="18">
        <v>0</v>
      </c>
      <c r="D132" s="18">
        <v>0</v>
      </c>
      <c r="E132" s="18">
        <v>0</v>
      </c>
      <c r="F132" s="18">
        <f t="shared" si="6"/>
        <v>0</v>
      </c>
      <c r="G132" s="8"/>
      <c r="H132" s="8"/>
      <c r="I132" s="4"/>
    </row>
    <row r="133" spans="1:9" x14ac:dyDescent="0.2">
      <c r="A133" s="29" t="s">
        <v>161</v>
      </c>
      <c r="B133" s="23" t="s">
        <v>160</v>
      </c>
      <c r="C133" s="18">
        <v>0</v>
      </c>
      <c r="D133" s="18">
        <v>17119.900000000001</v>
      </c>
      <c r="E133" s="18">
        <v>2407.42</v>
      </c>
      <c r="F133" s="18">
        <f t="shared" si="6"/>
        <v>19527.32</v>
      </c>
      <c r="G133" s="8"/>
      <c r="H133" s="8"/>
      <c r="I133" s="4"/>
    </row>
    <row r="134" spans="1:9" x14ac:dyDescent="0.2">
      <c r="A134" s="32"/>
      <c r="B134" s="23"/>
      <c r="C134" s="18">
        <v>0</v>
      </c>
      <c r="D134" s="18">
        <v>0</v>
      </c>
      <c r="E134" s="18">
        <v>0</v>
      </c>
      <c r="F134" s="18">
        <f t="shared" si="6"/>
        <v>0</v>
      </c>
      <c r="G134" s="8"/>
      <c r="H134" s="8"/>
      <c r="I134" s="4"/>
    </row>
    <row r="135" spans="1:9" ht="16.5" x14ac:dyDescent="0.3">
      <c r="A135" s="27" t="s">
        <v>159</v>
      </c>
      <c r="B135" s="26" t="s">
        <v>158</v>
      </c>
      <c r="C135" s="25">
        <f>SUM(C136:C149)</f>
        <v>0</v>
      </c>
      <c r="D135" s="25">
        <f>SUM(D136:D149)</f>
        <v>7328.3</v>
      </c>
      <c r="E135" s="25">
        <f>SUM(E136:E149)</f>
        <v>102208</v>
      </c>
      <c r="F135" s="25">
        <f>SUM(F136:F149)</f>
        <v>109536.3</v>
      </c>
      <c r="G135" s="8"/>
      <c r="H135" s="8"/>
      <c r="I135" s="4"/>
    </row>
    <row r="136" spans="1:9" x14ac:dyDescent="0.2">
      <c r="A136" s="29" t="s">
        <v>157</v>
      </c>
      <c r="B136" s="23" t="s">
        <v>156</v>
      </c>
      <c r="C136" s="18">
        <v>0</v>
      </c>
      <c r="D136" s="18">
        <v>0</v>
      </c>
      <c r="E136" s="18">
        <v>81</v>
      </c>
      <c r="F136" s="18">
        <f t="shared" ref="F136:F149" si="7">SUM(C136:E136)</f>
        <v>81</v>
      </c>
      <c r="G136" s="8"/>
      <c r="H136" s="8"/>
      <c r="I136" s="4"/>
    </row>
    <row r="137" spans="1:9" x14ac:dyDescent="0.2">
      <c r="A137" s="29" t="s">
        <v>155</v>
      </c>
      <c r="B137" s="23" t="s">
        <v>154</v>
      </c>
      <c r="C137" s="18">
        <v>0</v>
      </c>
      <c r="D137" s="18">
        <v>0</v>
      </c>
      <c r="E137" s="18"/>
      <c r="F137" s="18">
        <f t="shared" si="7"/>
        <v>0</v>
      </c>
      <c r="G137" s="8"/>
      <c r="H137" s="8"/>
      <c r="I137" s="4"/>
    </row>
    <row r="138" spans="1:9" x14ac:dyDescent="0.2">
      <c r="A138" s="29" t="s">
        <v>153</v>
      </c>
      <c r="B138" s="23" t="s">
        <v>152</v>
      </c>
      <c r="C138" s="18">
        <v>0</v>
      </c>
      <c r="D138" s="18">
        <v>0</v>
      </c>
      <c r="E138" s="18">
        <v>0</v>
      </c>
      <c r="F138" s="18">
        <f t="shared" si="7"/>
        <v>0</v>
      </c>
      <c r="G138" s="8"/>
      <c r="H138" s="8"/>
      <c r="I138" s="4"/>
    </row>
    <row r="139" spans="1:9" x14ac:dyDescent="0.2">
      <c r="A139" s="29" t="s">
        <v>151</v>
      </c>
      <c r="B139" s="23" t="s">
        <v>150</v>
      </c>
      <c r="C139" s="18">
        <v>0</v>
      </c>
      <c r="D139" s="18">
        <v>0</v>
      </c>
      <c r="E139" s="18">
        <v>101952</v>
      </c>
      <c r="F139" s="18">
        <f t="shared" si="7"/>
        <v>101952</v>
      </c>
      <c r="G139" s="8"/>
      <c r="H139" s="8"/>
      <c r="I139" s="4"/>
    </row>
    <row r="140" spans="1:9" x14ac:dyDescent="0.2">
      <c r="A140" s="29" t="s">
        <v>149</v>
      </c>
      <c r="B140" s="23" t="s">
        <v>148</v>
      </c>
      <c r="C140" s="18">
        <v>0</v>
      </c>
      <c r="D140" s="18">
        <v>0</v>
      </c>
      <c r="E140" s="18"/>
      <c r="F140" s="18">
        <f t="shared" si="7"/>
        <v>0</v>
      </c>
      <c r="G140" s="8"/>
      <c r="H140" s="8"/>
      <c r="I140" s="4"/>
    </row>
    <row r="141" spans="1:9" x14ac:dyDescent="0.2">
      <c r="A141" s="29" t="s">
        <v>147</v>
      </c>
      <c r="B141" s="23" t="s">
        <v>146</v>
      </c>
      <c r="C141" s="18">
        <v>0</v>
      </c>
      <c r="D141" s="18">
        <v>0</v>
      </c>
      <c r="E141" s="18"/>
      <c r="F141" s="18">
        <f t="shared" si="7"/>
        <v>0</v>
      </c>
      <c r="G141" s="8"/>
      <c r="H141" s="8"/>
      <c r="I141" s="4"/>
    </row>
    <row r="142" spans="1:9" x14ac:dyDescent="0.2">
      <c r="A142" s="29" t="s">
        <v>145</v>
      </c>
      <c r="B142" s="23" t="s">
        <v>144</v>
      </c>
      <c r="C142" s="18">
        <v>0</v>
      </c>
      <c r="D142" s="18">
        <v>0</v>
      </c>
      <c r="E142" s="18"/>
      <c r="F142" s="18">
        <f t="shared" si="7"/>
        <v>0</v>
      </c>
      <c r="G142" s="8"/>
      <c r="H142" s="8"/>
      <c r="I142" s="4"/>
    </row>
    <row r="143" spans="1:9" x14ac:dyDescent="0.2">
      <c r="A143" s="29" t="s">
        <v>143</v>
      </c>
      <c r="B143" s="23" t="s">
        <v>142</v>
      </c>
      <c r="C143" s="18">
        <v>0</v>
      </c>
      <c r="D143" s="18">
        <v>0</v>
      </c>
      <c r="E143" s="18">
        <v>0</v>
      </c>
      <c r="F143" s="18">
        <f t="shared" si="7"/>
        <v>0</v>
      </c>
      <c r="G143" s="8"/>
      <c r="H143" s="8"/>
      <c r="I143" s="4"/>
    </row>
    <row r="144" spans="1:9" x14ac:dyDescent="0.2">
      <c r="A144" s="29" t="s">
        <v>141</v>
      </c>
      <c r="B144" s="23" t="s">
        <v>140</v>
      </c>
      <c r="C144" s="18">
        <v>0</v>
      </c>
      <c r="D144" s="18">
        <v>387</v>
      </c>
      <c r="E144" s="18">
        <v>0</v>
      </c>
      <c r="F144" s="18">
        <f t="shared" si="7"/>
        <v>387</v>
      </c>
      <c r="G144" s="8"/>
      <c r="H144" s="8"/>
      <c r="I144" s="4"/>
    </row>
    <row r="145" spans="1:9" x14ac:dyDescent="0.2">
      <c r="A145" s="29" t="s">
        <v>139</v>
      </c>
      <c r="B145" s="23" t="s">
        <v>138</v>
      </c>
      <c r="C145" s="18">
        <v>0</v>
      </c>
      <c r="D145" s="18">
        <v>6941.3</v>
      </c>
      <c r="E145" s="18">
        <v>175</v>
      </c>
      <c r="F145" s="18">
        <f t="shared" si="7"/>
        <v>7116.3</v>
      </c>
      <c r="G145" s="8"/>
      <c r="H145" s="8"/>
      <c r="I145" s="4"/>
    </row>
    <row r="146" spans="1:9" x14ac:dyDescent="0.2">
      <c r="A146" s="29" t="s">
        <v>137</v>
      </c>
      <c r="B146" s="23" t="s">
        <v>136</v>
      </c>
      <c r="C146" s="18">
        <v>0</v>
      </c>
      <c r="D146" s="18">
        <v>0</v>
      </c>
      <c r="E146" s="18"/>
      <c r="F146" s="18">
        <f t="shared" si="7"/>
        <v>0</v>
      </c>
      <c r="G146" s="8"/>
      <c r="H146" s="8"/>
      <c r="I146" s="4"/>
    </row>
    <row r="147" spans="1:9" x14ac:dyDescent="0.2">
      <c r="A147" s="29" t="s">
        <v>135</v>
      </c>
      <c r="B147" s="23" t="s">
        <v>134</v>
      </c>
      <c r="C147" s="18">
        <v>0</v>
      </c>
      <c r="D147" s="18">
        <v>0</v>
      </c>
      <c r="E147" s="18"/>
      <c r="F147" s="18">
        <f t="shared" si="7"/>
        <v>0</v>
      </c>
      <c r="G147" s="8"/>
      <c r="H147" s="8"/>
      <c r="I147" s="4"/>
    </row>
    <row r="148" spans="1:9" x14ac:dyDescent="0.2">
      <c r="A148" s="29" t="s">
        <v>133</v>
      </c>
      <c r="B148" s="23" t="s">
        <v>132</v>
      </c>
      <c r="C148" s="18">
        <v>0</v>
      </c>
      <c r="D148" s="18">
        <v>0</v>
      </c>
      <c r="E148" s="18"/>
      <c r="F148" s="18">
        <f t="shared" si="7"/>
        <v>0</v>
      </c>
      <c r="G148" s="8"/>
      <c r="H148" s="8"/>
      <c r="I148" s="4"/>
    </row>
    <row r="149" spans="1:9" x14ac:dyDescent="0.2">
      <c r="A149" s="32"/>
      <c r="B149" s="23"/>
      <c r="C149" s="18"/>
      <c r="D149" s="18"/>
      <c r="E149" s="18"/>
      <c r="F149" s="18">
        <f t="shared" si="7"/>
        <v>0</v>
      </c>
      <c r="G149" s="8"/>
      <c r="H149" s="8"/>
      <c r="I149" s="4"/>
    </row>
    <row r="150" spans="1:9" ht="16.5" x14ac:dyDescent="0.3">
      <c r="A150" s="27" t="s">
        <v>131</v>
      </c>
      <c r="B150" s="26" t="s">
        <v>130</v>
      </c>
      <c r="C150" s="25">
        <f>SUM(C151:C159)</f>
        <v>2940000</v>
      </c>
      <c r="D150" s="25">
        <f>SUM(D151:D159)</f>
        <v>3647378.79</v>
      </c>
      <c r="E150" s="25">
        <f>SUM(E151:E159)</f>
        <v>91345.26</v>
      </c>
      <c r="F150" s="25">
        <f>SUM(F151:F159)</f>
        <v>6678724.0499999998</v>
      </c>
      <c r="G150" s="8"/>
      <c r="H150" s="8"/>
      <c r="I150" s="4"/>
    </row>
    <row r="151" spans="1:9" x14ac:dyDescent="0.2">
      <c r="A151" s="29" t="s">
        <v>129</v>
      </c>
      <c r="B151" s="23" t="s">
        <v>128</v>
      </c>
      <c r="C151" s="18">
        <v>0</v>
      </c>
      <c r="D151" s="18">
        <f>2506634.3+443694.18</f>
        <v>2950328.48</v>
      </c>
      <c r="E151" s="18">
        <v>4600</v>
      </c>
      <c r="F151" s="18">
        <f t="shared" ref="F151:F159" si="8">SUM(C151:E151)</f>
        <v>2954928.48</v>
      </c>
      <c r="G151" s="8"/>
      <c r="H151" s="8"/>
      <c r="I151" s="4"/>
    </row>
    <row r="152" spans="1:9" x14ac:dyDescent="0.2">
      <c r="A152" s="29" t="s">
        <v>127</v>
      </c>
      <c r="B152" s="23" t="s">
        <v>126</v>
      </c>
      <c r="C152" s="18">
        <f>1960000+980000</f>
        <v>2940000</v>
      </c>
      <c r="D152" s="18">
        <v>680610.31</v>
      </c>
      <c r="E152" s="18">
        <v>78747.289999999994</v>
      </c>
      <c r="F152" s="18">
        <f t="shared" si="8"/>
        <v>3699357.6</v>
      </c>
      <c r="G152" s="8"/>
      <c r="H152" s="8"/>
      <c r="I152" s="4"/>
    </row>
    <row r="153" spans="1:9" x14ac:dyDescent="0.2">
      <c r="A153" s="29" t="s">
        <v>125</v>
      </c>
      <c r="B153" s="23" t="s">
        <v>124</v>
      </c>
      <c r="C153" s="18">
        <v>0</v>
      </c>
      <c r="D153" s="18">
        <v>14540</v>
      </c>
      <c r="E153" s="18"/>
      <c r="F153" s="18">
        <f t="shared" si="8"/>
        <v>14540</v>
      </c>
      <c r="G153" s="8"/>
      <c r="H153" s="8"/>
      <c r="I153" s="4"/>
    </row>
    <row r="154" spans="1:9" x14ac:dyDescent="0.2">
      <c r="A154" s="29" t="s">
        <v>123</v>
      </c>
      <c r="B154" s="23" t="s">
        <v>122</v>
      </c>
      <c r="C154" s="18">
        <v>0</v>
      </c>
      <c r="D154" s="18">
        <v>0</v>
      </c>
      <c r="E154" s="18">
        <v>0</v>
      </c>
      <c r="F154" s="18">
        <f t="shared" si="8"/>
        <v>0</v>
      </c>
      <c r="G154" s="8"/>
      <c r="H154" s="8"/>
      <c r="I154" s="4"/>
    </row>
    <row r="155" spans="1:9" x14ac:dyDescent="0.2">
      <c r="A155" s="29" t="s">
        <v>121</v>
      </c>
      <c r="B155" s="23" t="s">
        <v>120</v>
      </c>
      <c r="C155" s="18">
        <v>0</v>
      </c>
      <c r="D155" s="18">
        <v>1900</v>
      </c>
      <c r="E155" s="18"/>
      <c r="F155" s="18">
        <f t="shared" si="8"/>
        <v>1900</v>
      </c>
      <c r="G155" s="8"/>
      <c r="H155" s="8"/>
      <c r="I155" s="4"/>
    </row>
    <row r="156" spans="1:9" x14ac:dyDescent="0.2">
      <c r="A156" s="29" t="s">
        <v>119</v>
      </c>
      <c r="B156" s="23" t="s">
        <v>118</v>
      </c>
      <c r="C156" s="18">
        <v>0</v>
      </c>
      <c r="D156" s="18">
        <v>0</v>
      </c>
      <c r="E156" s="18">
        <v>1997.97</v>
      </c>
      <c r="F156" s="18">
        <f t="shared" si="8"/>
        <v>1997.97</v>
      </c>
      <c r="G156" s="8"/>
      <c r="H156" s="8"/>
      <c r="I156" s="4"/>
    </row>
    <row r="157" spans="1:9" x14ac:dyDescent="0.2">
      <c r="A157" s="29" t="s">
        <v>117</v>
      </c>
      <c r="B157" s="23" t="s">
        <v>116</v>
      </c>
      <c r="C157" s="18"/>
      <c r="D157" s="18"/>
      <c r="E157" s="18">
        <v>6000</v>
      </c>
      <c r="F157" s="18">
        <f t="shared" si="8"/>
        <v>6000</v>
      </c>
      <c r="G157" s="8"/>
      <c r="H157" s="8"/>
      <c r="I157" s="4"/>
    </row>
    <row r="158" spans="1:9" x14ac:dyDescent="0.2">
      <c r="A158" s="29" t="s">
        <v>115</v>
      </c>
      <c r="B158" s="23" t="s">
        <v>114</v>
      </c>
      <c r="C158" s="18">
        <v>0</v>
      </c>
      <c r="D158" s="18">
        <v>0</v>
      </c>
      <c r="E158" s="18"/>
      <c r="F158" s="18">
        <f t="shared" si="8"/>
        <v>0</v>
      </c>
      <c r="G158" s="8"/>
      <c r="H158" s="8"/>
      <c r="I158" s="4"/>
    </row>
    <row r="159" spans="1:9" x14ac:dyDescent="0.2">
      <c r="A159" s="29" t="s">
        <v>113</v>
      </c>
      <c r="B159" s="23" t="s">
        <v>112</v>
      </c>
      <c r="C159" s="18">
        <v>0</v>
      </c>
      <c r="D159" s="18">
        <v>0</v>
      </c>
      <c r="E159" s="18">
        <v>0</v>
      </c>
      <c r="F159" s="18">
        <f t="shared" si="8"/>
        <v>0</v>
      </c>
      <c r="G159" s="8"/>
      <c r="H159" s="8"/>
      <c r="I159" s="4"/>
    </row>
    <row r="160" spans="1:9" ht="16.5" x14ac:dyDescent="0.3">
      <c r="A160" s="27" t="s">
        <v>111</v>
      </c>
      <c r="B160" s="26" t="s">
        <v>110</v>
      </c>
      <c r="C160" s="25">
        <f>SUM(C161:C169)</f>
        <v>15000000</v>
      </c>
      <c r="D160" s="25">
        <f>SUM(D161:D169)</f>
        <v>124014.53</v>
      </c>
      <c r="E160" s="25">
        <f>SUM(E161:E169)</f>
        <v>735300.57</v>
      </c>
      <c r="F160" s="25">
        <f>SUM(F161:F169)</f>
        <v>15859315.1</v>
      </c>
      <c r="G160" s="8"/>
      <c r="H160" s="8"/>
      <c r="I160" s="4"/>
    </row>
    <row r="161" spans="1:9" x14ac:dyDescent="0.2">
      <c r="A161" s="29" t="s">
        <v>109</v>
      </c>
      <c r="B161" s="23" t="s">
        <v>108</v>
      </c>
      <c r="C161" s="18">
        <v>0</v>
      </c>
      <c r="D161" s="18">
        <v>0</v>
      </c>
      <c r="E161" s="18">
        <v>235</v>
      </c>
      <c r="F161" s="18">
        <f t="shared" ref="F161:F169" si="9">SUM(C161:E161)</f>
        <v>235</v>
      </c>
      <c r="G161" s="8"/>
      <c r="H161" s="8"/>
      <c r="I161" s="4"/>
    </row>
    <row r="162" spans="1:9" x14ac:dyDescent="0.2">
      <c r="A162" s="29" t="s">
        <v>107</v>
      </c>
      <c r="B162" s="23" t="s">
        <v>106</v>
      </c>
      <c r="C162" s="18">
        <v>0</v>
      </c>
      <c r="D162" s="18">
        <v>36220.269999999997</v>
      </c>
      <c r="E162" s="18">
        <v>22681</v>
      </c>
      <c r="F162" s="18">
        <f t="shared" si="9"/>
        <v>58901.27</v>
      </c>
      <c r="G162" s="8"/>
      <c r="H162" s="8"/>
      <c r="I162" s="4"/>
    </row>
    <row r="163" spans="1:9" x14ac:dyDescent="0.2">
      <c r="A163" s="29" t="s">
        <v>105</v>
      </c>
      <c r="B163" s="23" t="s">
        <v>104</v>
      </c>
      <c r="C163" s="18">
        <v>0</v>
      </c>
      <c r="D163" s="18">
        <v>0</v>
      </c>
      <c r="E163" s="18">
        <v>0</v>
      </c>
      <c r="F163" s="18">
        <f t="shared" si="9"/>
        <v>0</v>
      </c>
      <c r="G163" s="8"/>
      <c r="H163" s="8"/>
      <c r="I163" s="4"/>
    </row>
    <row r="164" spans="1:9" x14ac:dyDescent="0.2">
      <c r="A164" s="29" t="s">
        <v>103</v>
      </c>
      <c r="B164" s="23" t="s">
        <v>102</v>
      </c>
      <c r="C164" s="18">
        <v>0</v>
      </c>
      <c r="D164" s="18">
        <v>0</v>
      </c>
      <c r="E164" s="18">
        <v>0</v>
      </c>
      <c r="F164" s="18">
        <f t="shared" si="9"/>
        <v>0</v>
      </c>
      <c r="G164" s="8"/>
      <c r="H164" s="8"/>
      <c r="I164" s="4"/>
    </row>
    <row r="165" spans="1:9" x14ac:dyDescent="0.2">
      <c r="A165" s="29" t="s">
        <v>101</v>
      </c>
      <c r="B165" s="23" t="s">
        <v>100</v>
      </c>
      <c r="C165" s="18">
        <v>0</v>
      </c>
      <c r="D165" s="18">
        <v>0</v>
      </c>
      <c r="E165" s="18">
        <v>0</v>
      </c>
      <c r="F165" s="18">
        <f t="shared" si="9"/>
        <v>0</v>
      </c>
      <c r="G165" s="8"/>
      <c r="H165" s="8"/>
      <c r="I165" s="4"/>
    </row>
    <row r="166" spans="1:9" x14ac:dyDescent="0.2">
      <c r="A166" s="29" t="s">
        <v>99</v>
      </c>
      <c r="B166" s="23" t="s">
        <v>98</v>
      </c>
      <c r="C166" s="18">
        <v>0</v>
      </c>
      <c r="D166" s="18">
        <v>17409.330000000002</v>
      </c>
      <c r="E166" s="18">
        <v>708854.59</v>
      </c>
      <c r="F166" s="18">
        <f t="shared" si="9"/>
        <v>726263.91999999993</v>
      </c>
      <c r="G166" s="8"/>
      <c r="H166" s="8"/>
      <c r="I166" s="4"/>
    </row>
    <row r="167" spans="1:9" ht="13.5" thickBot="1" x14ac:dyDescent="0.25">
      <c r="A167" s="29" t="s">
        <v>97</v>
      </c>
      <c r="B167" s="23" t="s">
        <v>96</v>
      </c>
      <c r="C167" s="22">
        <v>0</v>
      </c>
      <c r="D167" s="22">
        <v>540</v>
      </c>
      <c r="E167" s="22">
        <v>0</v>
      </c>
      <c r="F167" s="18">
        <f t="shared" si="9"/>
        <v>540</v>
      </c>
      <c r="G167" s="8"/>
      <c r="H167" s="8"/>
      <c r="I167" s="4"/>
    </row>
    <row r="168" spans="1:9" x14ac:dyDescent="0.2">
      <c r="A168" s="29" t="s">
        <v>95</v>
      </c>
      <c r="B168" s="50" t="s">
        <v>94</v>
      </c>
      <c r="C168" s="49">
        <v>0</v>
      </c>
      <c r="D168" s="22">
        <v>69844.929999999993</v>
      </c>
      <c r="E168" s="22">
        <v>3529.98</v>
      </c>
      <c r="F168" s="18">
        <f t="shared" si="9"/>
        <v>73374.909999999989</v>
      </c>
      <c r="G168" s="8"/>
      <c r="H168" s="8"/>
      <c r="I168" s="4"/>
    </row>
    <row r="169" spans="1:9" ht="13.5" thickBot="1" x14ac:dyDescent="0.25">
      <c r="A169" s="48" t="s">
        <v>93</v>
      </c>
      <c r="B169" s="47" t="s">
        <v>92</v>
      </c>
      <c r="C169" s="46">
        <v>15000000</v>
      </c>
      <c r="D169" s="46"/>
      <c r="E169" s="46"/>
      <c r="F169" s="18">
        <f t="shared" si="9"/>
        <v>15000000</v>
      </c>
      <c r="G169" s="8"/>
      <c r="H169" s="8"/>
      <c r="I169" s="4"/>
    </row>
    <row r="170" spans="1:9" ht="16.5" thickBot="1" x14ac:dyDescent="0.3">
      <c r="A170" s="41">
        <v>2.4</v>
      </c>
      <c r="B170" s="40" t="s">
        <v>91</v>
      </c>
      <c r="C170" s="45">
        <f>+C171+C178</f>
        <v>40000000</v>
      </c>
      <c r="D170" s="45">
        <f>+D171+D178</f>
        <v>39352537.140000001</v>
      </c>
      <c r="E170" s="45">
        <f>+E171+E178</f>
        <v>6158136.4900000002</v>
      </c>
      <c r="F170" s="39">
        <f>+F171+F178</f>
        <v>85510673.629999995</v>
      </c>
      <c r="G170" s="8"/>
      <c r="H170" s="8"/>
      <c r="I170" s="4"/>
    </row>
    <row r="171" spans="1:9" ht="16.5" x14ac:dyDescent="0.3">
      <c r="A171" s="27" t="s">
        <v>90</v>
      </c>
      <c r="B171" s="26" t="s">
        <v>89</v>
      </c>
      <c r="C171" s="25">
        <f>SUM(C172:C177)</f>
        <v>0</v>
      </c>
      <c r="D171" s="25">
        <f>SUM(D172:D177)</f>
        <v>1580870.47</v>
      </c>
      <c r="E171" s="25">
        <f>SUM(E172:E177)</f>
        <v>10000</v>
      </c>
      <c r="F171" s="25">
        <f>SUM(F172:F177)</f>
        <v>1590870.47</v>
      </c>
      <c r="G171" s="8"/>
      <c r="H171" s="8"/>
      <c r="I171" s="4"/>
    </row>
    <row r="172" spans="1:9" s="2" customFormat="1" ht="16.5" x14ac:dyDescent="0.3">
      <c r="A172" s="44" t="s">
        <v>88</v>
      </c>
      <c r="B172" s="43" t="s">
        <v>87</v>
      </c>
      <c r="C172" s="42">
        <v>0</v>
      </c>
      <c r="D172" s="42">
        <v>0</v>
      </c>
      <c r="E172" s="42"/>
      <c r="F172" s="18">
        <f t="shared" ref="F172:F177" si="10">SUM(C172:E172)</f>
        <v>0</v>
      </c>
      <c r="G172" s="8"/>
      <c r="H172" s="8"/>
      <c r="I172" s="4"/>
    </row>
    <row r="173" spans="1:9" x14ac:dyDescent="0.2">
      <c r="A173" s="29" t="s">
        <v>86</v>
      </c>
      <c r="B173" s="23" t="s">
        <v>85</v>
      </c>
      <c r="C173" s="18">
        <v>0</v>
      </c>
      <c r="D173" s="18">
        <v>900000</v>
      </c>
      <c r="E173" s="18">
        <v>0</v>
      </c>
      <c r="F173" s="18">
        <f t="shared" si="10"/>
        <v>900000</v>
      </c>
      <c r="G173" s="8"/>
      <c r="H173" s="8"/>
      <c r="I173" s="4"/>
    </row>
    <row r="174" spans="1:9" x14ac:dyDescent="0.2">
      <c r="A174" s="29" t="s">
        <v>84</v>
      </c>
      <c r="B174" s="23" t="s">
        <v>83</v>
      </c>
      <c r="C174" s="18">
        <v>0</v>
      </c>
      <c r="D174" s="18">
        <v>144870.47</v>
      </c>
      <c r="E174" s="18">
        <v>10000</v>
      </c>
      <c r="F174" s="18">
        <f t="shared" si="10"/>
        <v>154870.47</v>
      </c>
      <c r="G174" s="8"/>
      <c r="H174" s="8"/>
      <c r="I174" s="4"/>
    </row>
    <row r="175" spans="1:9" x14ac:dyDescent="0.2">
      <c r="A175" s="29" t="s">
        <v>82</v>
      </c>
      <c r="B175" s="23" t="s">
        <v>81</v>
      </c>
      <c r="C175" s="18">
        <v>0</v>
      </c>
      <c r="D175" s="18">
        <v>536000</v>
      </c>
      <c r="E175" s="18"/>
      <c r="F175" s="18">
        <f t="shared" si="10"/>
        <v>536000</v>
      </c>
      <c r="G175" s="8"/>
      <c r="H175" s="8"/>
      <c r="I175" s="4"/>
    </row>
    <row r="176" spans="1:9" x14ac:dyDescent="0.2">
      <c r="A176" s="29" t="s">
        <v>80</v>
      </c>
      <c r="B176" s="23" t="s">
        <v>79</v>
      </c>
      <c r="C176" s="18">
        <v>0</v>
      </c>
      <c r="D176" s="18">
        <v>0</v>
      </c>
      <c r="E176" s="18"/>
      <c r="F176" s="18">
        <f t="shared" si="10"/>
        <v>0</v>
      </c>
      <c r="G176" s="8"/>
      <c r="H176" s="8"/>
      <c r="I176" s="4"/>
    </row>
    <row r="177" spans="1:9" x14ac:dyDescent="0.2">
      <c r="A177" s="29" t="s">
        <v>78</v>
      </c>
      <c r="B177" s="23" t="s">
        <v>77</v>
      </c>
      <c r="C177" s="18">
        <v>0</v>
      </c>
      <c r="D177" s="18">
        <v>0</v>
      </c>
      <c r="E177" s="18"/>
      <c r="F177" s="18">
        <f t="shared" si="10"/>
        <v>0</v>
      </c>
      <c r="G177" s="8"/>
      <c r="H177" s="8"/>
      <c r="I177" s="4"/>
    </row>
    <row r="178" spans="1:9" ht="16.5" x14ac:dyDescent="0.3">
      <c r="A178" s="27" t="s">
        <v>76</v>
      </c>
      <c r="B178" s="26" t="s">
        <v>75</v>
      </c>
      <c r="C178" s="25">
        <f>SUM(C179:C181)</f>
        <v>40000000</v>
      </c>
      <c r="D178" s="25">
        <f>SUM(D179:D181)</f>
        <v>37771666.670000002</v>
      </c>
      <c r="E178" s="25">
        <f>SUM(E179:E181)</f>
        <v>6148136.4900000002</v>
      </c>
      <c r="F178" s="25">
        <f>SUM(F179:F181)</f>
        <v>83919803.159999996</v>
      </c>
      <c r="G178" s="8"/>
      <c r="H178" s="8"/>
      <c r="I178" s="4"/>
    </row>
    <row r="179" spans="1:9" x14ac:dyDescent="0.2">
      <c r="A179" s="29" t="s">
        <v>74</v>
      </c>
      <c r="B179" s="23" t="s">
        <v>73</v>
      </c>
      <c r="C179" s="18">
        <v>0</v>
      </c>
      <c r="D179" s="18">
        <f>450000+27321666.67</f>
        <v>27771666.670000002</v>
      </c>
      <c r="E179" s="18">
        <v>6148136.4900000002</v>
      </c>
      <c r="F179" s="18">
        <f>SUM(C179:E179)</f>
        <v>33919803.160000004</v>
      </c>
      <c r="G179" s="8"/>
      <c r="H179" s="8"/>
      <c r="I179" s="4"/>
    </row>
    <row r="180" spans="1:9" x14ac:dyDescent="0.2">
      <c r="A180" s="29" t="s">
        <v>72</v>
      </c>
      <c r="B180" s="23" t="s">
        <v>71</v>
      </c>
      <c r="C180" s="18">
        <v>40000000</v>
      </c>
      <c r="D180" s="18">
        <v>10000000</v>
      </c>
      <c r="E180" s="18">
        <v>0</v>
      </c>
      <c r="F180" s="18">
        <f>SUM(C180:E180)</f>
        <v>50000000</v>
      </c>
      <c r="G180" s="8"/>
      <c r="H180" s="8"/>
      <c r="I180" s="4"/>
    </row>
    <row r="181" spans="1:9" ht="13.5" thickBot="1" x14ac:dyDescent="0.25">
      <c r="A181" s="32" t="s">
        <v>70</v>
      </c>
      <c r="B181" s="23" t="s">
        <v>69</v>
      </c>
      <c r="C181" s="18">
        <v>0</v>
      </c>
      <c r="D181" s="18">
        <v>0</v>
      </c>
      <c r="E181" s="18">
        <v>0</v>
      </c>
      <c r="F181" s="18">
        <f>SUM(C181:E181)</f>
        <v>0</v>
      </c>
      <c r="G181" s="8"/>
      <c r="H181" s="8"/>
      <c r="I181" s="4"/>
    </row>
    <row r="182" spans="1:9" ht="16.5" thickBot="1" x14ac:dyDescent="0.3">
      <c r="A182" s="41">
        <v>2.6</v>
      </c>
      <c r="B182" s="40" t="s">
        <v>68</v>
      </c>
      <c r="C182" s="39">
        <f>+C183+C191+C196+C199+C206+C209+C223</f>
        <v>0</v>
      </c>
      <c r="D182" s="39">
        <f>+D183+D191+D196+D199+D206+D209+D223</f>
        <v>8921064.0299999993</v>
      </c>
      <c r="E182" s="39">
        <f>+E183+E191+E196+E199+E206+E209+E223</f>
        <v>521029</v>
      </c>
      <c r="F182" s="39">
        <f>+F183+F191+F196+F199+F206+F209+F223</f>
        <v>9442093.0299999993</v>
      </c>
      <c r="G182" s="8"/>
      <c r="H182" s="8"/>
      <c r="I182" s="4"/>
    </row>
    <row r="183" spans="1:9" ht="16.5" x14ac:dyDescent="0.3">
      <c r="A183" s="38" t="s">
        <v>67</v>
      </c>
      <c r="B183" s="37" t="s">
        <v>66</v>
      </c>
      <c r="C183" s="36">
        <f>SUM(C184:C190)</f>
        <v>0</v>
      </c>
      <c r="D183" s="36">
        <f>SUM(D184:D190)</f>
        <v>6750611.4199999999</v>
      </c>
      <c r="E183" s="36">
        <f>SUM(E184:E190)</f>
        <v>521029</v>
      </c>
      <c r="F183" s="36">
        <f>SUM(F184:F190)</f>
        <v>7271640.4199999999</v>
      </c>
      <c r="G183" s="8"/>
      <c r="H183" s="8"/>
      <c r="I183" s="4"/>
    </row>
    <row r="184" spans="1:9" x14ac:dyDescent="0.2">
      <c r="A184" s="29" t="s">
        <v>65</v>
      </c>
      <c r="B184" s="23" t="s">
        <v>64</v>
      </c>
      <c r="C184" s="18">
        <v>0</v>
      </c>
      <c r="D184" s="18">
        <v>2841162.23</v>
      </c>
      <c r="E184" s="18">
        <v>89680</v>
      </c>
      <c r="F184" s="18">
        <f t="shared" ref="F184:F190" si="11">SUM(C184:E184)</f>
        <v>2930842.23</v>
      </c>
      <c r="G184" s="8"/>
      <c r="H184" s="8"/>
      <c r="I184" s="4"/>
    </row>
    <row r="185" spans="1:9" x14ac:dyDescent="0.2">
      <c r="A185" s="29" t="s">
        <v>63</v>
      </c>
      <c r="B185" s="23" t="s">
        <v>62</v>
      </c>
      <c r="C185" s="18">
        <v>0</v>
      </c>
      <c r="D185" s="18">
        <v>72810.720000000001</v>
      </c>
      <c r="E185" s="18">
        <v>0</v>
      </c>
      <c r="F185" s="18">
        <f t="shared" si="11"/>
        <v>72810.720000000001</v>
      </c>
      <c r="G185" s="8"/>
      <c r="H185" s="8"/>
      <c r="I185" s="4"/>
    </row>
    <row r="186" spans="1:9" x14ac:dyDescent="0.2">
      <c r="A186" s="29" t="s">
        <v>61</v>
      </c>
      <c r="B186" s="23" t="s">
        <v>60</v>
      </c>
      <c r="C186" s="18">
        <v>0</v>
      </c>
      <c r="D186" s="18">
        <v>2174965.14</v>
      </c>
      <c r="E186" s="18">
        <v>431349</v>
      </c>
      <c r="F186" s="18">
        <f t="shared" si="11"/>
        <v>2606314.14</v>
      </c>
      <c r="G186" s="8"/>
      <c r="H186" s="8"/>
      <c r="I186" s="4"/>
    </row>
    <row r="187" spans="1:9" x14ac:dyDescent="0.2">
      <c r="A187" s="29" t="s">
        <v>59</v>
      </c>
      <c r="B187" s="23" t="s">
        <v>58</v>
      </c>
      <c r="C187" s="18">
        <v>0</v>
      </c>
      <c r="D187" s="18">
        <v>1497889.57</v>
      </c>
      <c r="E187" s="18">
        <v>0</v>
      </c>
      <c r="F187" s="18">
        <f t="shared" si="11"/>
        <v>1497889.57</v>
      </c>
      <c r="G187" s="8"/>
      <c r="H187" s="8"/>
      <c r="I187" s="4"/>
    </row>
    <row r="188" spans="1:9" x14ac:dyDescent="0.2">
      <c r="A188" s="29" t="s">
        <v>57</v>
      </c>
      <c r="B188" s="23" t="s">
        <v>56</v>
      </c>
      <c r="C188" s="18">
        <v>0</v>
      </c>
      <c r="D188" s="18">
        <v>0</v>
      </c>
      <c r="E188" s="18">
        <v>0</v>
      </c>
      <c r="F188" s="18">
        <f t="shared" si="11"/>
        <v>0</v>
      </c>
      <c r="G188" s="8"/>
      <c r="H188" s="8"/>
      <c r="I188" s="4"/>
    </row>
    <row r="189" spans="1:9" x14ac:dyDescent="0.2">
      <c r="A189" s="29" t="s">
        <v>55</v>
      </c>
      <c r="B189" s="23" t="s">
        <v>54</v>
      </c>
      <c r="C189" s="18">
        <v>0</v>
      </c>
      <c r="D189" s="18">
        <v>163783.76</v>
      </c>
      <c r="E189" s="18">
        <v>0</v>
      </c>
      <c r="F189" s="18">
        <f t="shared" si="11"/>
        <v>163783.76</v>
      </c>
      <c r="G189" s="8"/>
      <c r="H189" s="8"/>
      <c r="I189" s="4"/>
    </row>
    <row r="190" spans="1:9" x14ac:dyDescent="0.2">
      <c r="A190" s="29" t="s">
        <v>53</v>
      </c>
      <c r="B190" s="23" t="s">
        <v>52</v>
      </c>
      <c r="C190" s="18"/>
      <c r="D190" s="18">
        <v>0</v>
      </c>
      <c r="E190" s="18">
        <v>0</v>
      </c>
      <c r="F190" s="18">
        <f t="shared" si="11"/>
        <v>0</v>
      </c>
      <c r="G190" s="8"/>
      <c r="H190" s="8"/>
      <c r="I190" s="4"/>
    </row>
    <row r="191" spans="1:9" ht="16.5" x14ac:dyDescent="0.3">
      <c r="A191" s="27" t="s">
        <v>51</v>
      </c>
      <c r="B191" s="26" t="s">
        <v>50</v>
      </c>
      <c r="C191" s="25">
        <f>SUM(C192:C195)</f>
        <v>0</v>
      </c>
      <c r="D191" s="25">
        <f>SUM(D192:D195)</f>
        <v>1035296.6</v>
      </c>
      <c r="E191" s="25">
        <f>SUM(E192:E195)</f>
        <v>0</v>
      </c>
      <c r="F191" s="25">
        <f>SUM(F192:F195)</f>
        <v>1035296.6</v>
      </c>
      <c r="G191" s="8"/>
      <c r="H191" s="8"/>
      <c r="I191" s="4"/>
    </row>
    <row r="192" spans="1:9" x14ac:dyDescent="0.2">
      <c r="A192" s="29" t="s">
        <v>49</v>
      </c>
      <c r="B192" s="23" t="s">
        <v>48</v>
      </c>
      <c r="C192" s="18">
        <v>0</v>
      </c>
      <c r="D192" s="18">
        <v>1035296.6</v>
      </c>
      <c r="E192" s="18">
        <v>0</v>
      </c>
      <c r="F192" s="18">
        <f>SUM(C192:E192)</f>
        <v>1035296.6</v>
      </c>
      <c r="G192" s="8"/>
      <c r="H192" s="8"/>
      <c r="I192" s="4"/>
    </row>
    <row r="193" spans="1:9" x14ac:dyDescent="0.2">
      <c r="A193" s="29" t="s">
        <v>47</v>
      </c>
      <c r="B193" s="23" t="s">
        <v>46</v>
      </c>
      <c r="C193" s="18">
        <v>0</v>
      </c>
      <c r="D193" s="18">
        <v>0</v>
      </c>
      <c r="E193" s="18">
        <v>0</v>
      </c>
      <c r="F193" s="18">
        <f>SUM(C193:E193)</f>
        <v>0</v>
      </c>
      <c r="G193" s="8"/>
      <c r="H193" s="8"/>
      <c r="I193" s="4"/>
    </row>
    <row r="194" spans="1:9" x14ac:dyDescent="0.2">
      <c r="A194" s="29" t="s">
        <v>45</v>
      </c>
      <c r="B194" s="35" t="s">
        <v>44</v>
      </c>
      <c r="C194" s="18">
        <v>0</v>
      </c>
      <c r="D194" s="18">
        <v>0</v>
      </c>
      <c r="E194" s="18">
        <v>0</v>
      </c>
      <c r="F194" s="18">
        <f>SUM(C194:E194)</f>
        <v>0</v>
      </c>
      <c r="G194" s="8"/>
      <c r="H194" s="8"/>
      <c r="I194" s="4"/>
    </row>
    <row r="195" spans="1:9" x14ac:dyDescent="0.2">
      <c r="A195" s="29" t="s">
        <v>43</v>
      </c>
      <c r="B195" s="23" t="s">
        <v>42</v>
      </c>
      <c r="C195" s="18">
        <v>0</v>
      </c>
      <c r="D195" s="18">
        <v>0</v>
      </c>
      <c r="E195" s="18">
        <v>0</v>
      </c>
      <c r="F195" s="18">
        <f>SUM(C195:E195)</f>
        <v>0</v>
      </c>
      <c r="G195" s="8"/>
      <c r="H195" s="8"/>
      <c r="I195" s="4"/>
    </row>
    <row r="196" spans="1:9" ht="16.5" x14ac:dyDescent="0.3">
      <c r="A196" s="27" t="s">
        <v>41</v>
      </c>
      <c r="B196" s="26" t="s">
        <v>40</v>
      </c>
      <c r="C196" s="25">
        <f>SUM(C197:C198)</f>
        <v>0</v>
      </c>
      <c r="D196" s="25">
        <f>SUM(D197:D198)</f>
        <v>0</v>
      </c>
      <c r="E196" s="25">
        <f>SUM(E197:E198)</f>
        <v>0</v>
      </c>
      <c r="F196" s="25">
        <f>SUM(F197:F198)</f>
        <v>0</v>
      </c>
      <c r="G196" s="8"/>
      <c r="H196" s="8"/>
      <c r="I196" s="4"/>
    </row>
    <row r="197" spans="1:9" x14ac:dyDescent="0.2">
      <c r="A197" s="29" t="s">
        <v>19</v>
      </c>
      <c r="B197" s="23" t="s">
        <v>18</v>
      </c>
      <c r="C197" s="18">
        <v>0</v>
      </c>
      <c r="D197" s="18">
        <v>0</v>
      </c>
      <c r="E197" s="18">
        <v>0</v>
      </c>
      <c r="F197" s="18"/>
      <c r="G197" s="8"/>
      <c r="H197" s="8"/>
      <c r="I197" s="4"/>
    </row>
    <row r="198" spans="1:9" x14ac:dyDescent="0.2">
      <c r="A198" s="29" t="s">
        <v>39</v>
      </c>
      <c r="B198" s="23" t="s">
        <v>38</v>
      </c>
      <c r="C198" s="18">
        <v>0</v>
      </c>
      <c r="D198" s="18">
        <v>0</v>
      </c>
      <c r="E198" s="18">
        <v>0</v>
      </c>
      <c r="F198" s="18">
        <f>SUM(C198:E198)</f>
        <v>0</v>
      </c>
      <c r="G198" s="8"/>
      <c r="H198" s="8"/>
      <c r="I198" s="4"/>
    </row>
    <row r="199" spans="1:9" ht="16.5" x14ac:dyDescent="0.3">
      <c r="A199" s="27" t="s">
        <v>17</v>
      </c>
      <c r="B199" s="26" t="s">
        <v>37</v>
      </c>
      <c r="C199" s="25">
        <f>SUM(C200:C205)</f>
        <v>0</v>
      </c>
      <c r="D199" s="25">
        <f>SUM(D200:D205)</f>
        <v>760156</v>
      </c>
      <c r="E199" s="25">
        <f>SUM(E200:E205)</f>
        <v>0</v>
      </c>
      <c r="F199" s="25">
        <f>SUM(F200:F205)</f>
        <v>760156</v>
      </c>
      <c r="G199" s="8"/>
      <c r="H199" s="8"/>
      <c r="I199" s="4"/>
    </row>
    <row r="200" spans="1:9" x14ac:dyDescent="0.2">
      <c r="A200" s="29" t="s">
        <v>36</v>
      </c>
      <c r="B200" s="23" t="s">
        <v>35</v>
      </c>
      <c r="C200" s="18">
        <v>0</v>
      </c>
      <c r="D200" s="18">
        <v>100890</v>
      </c>
      <c r="E200" s="18"/>
      <c r="F200" s="18">
        <f t="shared" ref="F200:F205" si="12">SUM(C200:E200)</f>
        <v>100890</v>
      </c>
      <c r="G200" s="8"/>
      <c r="H200" s="8"/>
      <c r="I200" s="4"/>
    </row>
    <row r="201" spans="1:9" x14ac:dyDescent="0.2">
      <c r="A201" s="29" t="s">
        <v>34</v>
      </c>
      <c r="B201" s="23" t="s">
        <v>33</v>
      </c>
      <c r="C201" s="18">
        <v>0</v>
      </c>
      <c r="D201" s="18">
        <v>0</v>
      </c>
      <c r="E201" s="18">
        <v>0</v>
      </c>
      <c r="F201" s="18">
        <f t="shared" si="12"/>
        <v>0</v>
      </c>
      <c r="G201" s="8"/>
      <c r="H201" s="8"/>
      <c r="I201" s="4"/>
    </row>
    <row r="202" spans="1:9" x14ac:dyDescent="0.2">
      <c r="A202" s="29" t="s">
        <v>32</v>
      </c>
      <c r="B202" s="23" t="s">
        <v>31</v>
      </c>
      <c r="C202" s="18">
        <v>0</v>
      </c>
      <c r="D202" s="18">
        <v>164020</v>
      </c>
      <c r="E202" s="18">
        <v>0</v>
      </c>
      <c r="F202" s="18">
        <f t="shared" si="12"/>
        <v>164020</v>
      </c>
      <c r="G202" s="8"/>
      <c r="H202" s="8"/>
      <c r="I202" s="4"/>
    </row>
    <row r="203" spans="1:9" x14ac:dyDescent="0.2">
      <c r="A203" s="29" t="s">
        <v>30</v>
      </c>
      <c r="B203" s="23" t="s">
        <v>29</v>
      </c>
      <c r="C203" s="18">
        <v>0</v>
      </c>
      <c r="D203" s="18">
        <v>491352</v>
      </c>
      <c r="E203" s="18">
        <v>0</v>
      </c>
      <c r="F203" s="18">
        <f t="shared" si="12"/>
        <v>491352</v>
      </c>
      <c r="G203" s="8"/>
      <c r="H203" s="8"/>
      <c r="I203" s="4"/>
    </row>
    <row r="204" spans="1:9" x14ac:dyDescent="0.2">
      <c r="A204" s="29" t="s">
        <v>28</v>
      </c>
      <c r="B204" s="23" t="s">
        <v>27</v>
      </c>
      <c r="C204" s="18">
        <v>0</v>
      </c>
      <c r="D204" s="18">
        <v>0</v>
      </c>
      <c r="E204" s="18">
        <v>0</v>
      </c>
      <c r="F204" s="18">
        <f t="shared" si="12"/>
        <v>0</v>
      </c>
      <c r="G204" s="8"/>
      <c r="H204" s="8"/>
      <c r="I204" s="4"/>
    </row>
    <row r="205" spans="1:9" x14ac:dyDescent="0.2">
      <c r="A205" s="29" t="s">
        <v>15</v>
      </c>
      <c r="B205" s="23" t="s">
        <v>26</v>
      </c>
      <c r="C205" s="18">
        <v>0</v>
      </c>
      <c r="D205" s="18">
        <v>3894</v>
      </c>
      <c r="E205" s="18"/>
      <c r="F205" s="18">
        <f t="shared" si="12"/>
        <v>3894</v>
      </c>
      <c r="G205" s="8"/>
      <c r="H205" s="8"/>
      <c r="I205" s="4"/>
    </row>
    <row r="206" spans="1:9" ht="16.5" x14ac:dyDescent="0.3">
      <c r="A206" s="27" t="s">
        <v>25</v>
      </c>
      <c r="B206" s="26" t="s">
        <v>4</v>
      </c>
      <c r="C206" s="25">
        <f>SUM(C207:C208)</f>
        <v>0</v>
      </c>
      <c r="D206" s="25">
        <f>SUM(D207:D208)</f>
        <v>0</v>
      </c>
      <c r="E206" s="25">
        <f>SUM(E207:E208)</f>
        <v>0</v>
      </c>
      <c r="F206" s="25">
        <f>SUM(F207:F208)</f>
        <v>0</v>
      </c>
      <c r="G206" s="8"/>
      <c r="H206" s="8"/>
      <c r="I206" s="4"/>
    </row>
    <row r="207" spans="1:9" x14ac:dyDescent="0.2">
      <c r="A207" s="29" t="s">
        <v>24</v>
      </c>
      <c r="B207" s="23" t="s">
        <v>23</v>
      </c>
      <c r="C207" s="18"/>
      <c r="D207" s="18">
        <v>0</v>
      </c>
      <c r="E207" s="18"/>
      <c r="F207" s="18">
        <f>SUM(C207:E207)</f>
        <v>0</v>
      </c>
      <c r="G207" s="8"/>
      <c r="H207" s="8"/>
      <c r="I207" s="4"/>
    </row>
    <row r="208" spans="1:9" x14ac:dyDescent="0.2">
      <c r="A208" s="29" t="s">
        <v>22</v>
      </c>
      <c r="B208" s="23" t="s">
        <v>21</v>
      </c>
      <c r="C208" s="18">
        <v>0</v>
      </c>
      <c r="D208" s="18">
        <v>0</v>
      </c>
      <c r="E208" s="18"/>
      <c r="F208" s="18">
        <f>SUM(C208:D208)</f>
        <v>0</v>
      </c>
      <c r="G208" s="8"/>
      <c r="H208" s="8"/>
      <c r="I208" s="4"/>
    </row>
    <row r="209" spans="1:9" ht="16.5" x14ac:dyDescent="0.3">
      <c r="A209" s="27" t="s">
        <v>13</v>
      </c>
      <c r="B209" s="26" t="s">
        <v>12</v>
      </c>
      <c r="C209" s="25">
        <f>SUM(C210:C222)</f>
        <v>0</v>
      </c>
      <c r="D209" s="25">
        <f>SUM(D210:D222)</f>
        <v>375000.01</v>
      </c>
      <c r="E209" s="25">
        <f>SUM(E210:E222)</f>
        <v>0</v>
      </c>
      <c r="F209" s="25">
        <f>+F210+F211+F222</f>
        <v>375000.01</v>
      </c>
      <c r="G209" s="8"/>
      <c r="H209" s="8"/>
      <c r="I209" s="4"/>
    </row>
    <row r="210" spans="1:9" x14ac:dyDescent="0.2">
      <c r="A210" s="29" t="s">
        <v>11</v>
      </c>
      <c r="B210" s="23" t="s">
        <v>10</v>
      </c>
      <c r="C210" s="18">
        <v>0</v>
      </c>
      <c r="D210" s="18">
        <v>375000.01</v>
      </c>
      <c r="E210" s="18">
        <v>0</v>
      </c>
      <c r="F210" s="18">
        <f>SUM(D210:E210)</f>
        <v>375000.01</v>
      </c>
      <c r="G210" s="8"/>
      <c r="H210" s="8"/>
      <c r="I210" s="4"/>
    </row>
    <row r="211" spans="1:9" x14ac:dyDescent="0.2">
      <c r="A211" s="29" t="s">
        <v>20</v>
      </c>
      <c r="B211" s="23" t="s">
        <v>8</v>
      </c>
      <c r="C211" s="18">
        <v>0</v>
      </c>
      <c r="D211" s="18">
        <v>0</v>
      </c>
      <c r="E211" s="18">
        <v>0</v>
      </c>
      <c r="F211" s="18">
        <v>0</v>
      </c>
      <c r="G211" s="8"/>
      <c r="H211" s="8"/>
      <c r="I211" s="4"/>
    </row>
    <row r="212" spans="1:9" ht="16.5" hidden="1" x14ac:dyDescent="0.3">
      <c r="A212" s="34"/>
      <c r="B212" s="33" t="s">
        <v>1</v>
      </c>
      <c r="C212" s="18"/>
      <c r="D212" s="18"/>
      <c r="E212" s="18"/>
      <c r="F212" s="18" t="e">
        <f>+C212+D212+#REF!</f>
        <v>#REF!</v>
      </c>
      <c r="G212" s="8"/>
      <c r="H212" s="8"/>
      <c r="I212" s="4"/>
    </row>
    <row r="213" spans="1:9" hidden="1" x14ac:dyDescent="0.2">
      <c r="A213" s="29" t="s">
        <v>19</v>
      </c>
      <c r="B213" s="23" t="s">
        <v>18</v>
      </c>
      <c r="C213" s="18"/>
      <c r="D213" s="18"/>
      <c r="E213" s="18"/>
      <c r="F213" s="18" t="e">
        <f>+C213+D213+#REF!</f>
        <v>#REF!</v>
      </c>
      <c r="G213" s="8"/>
      <c r="H213" s="8"/>
      <c r="I213" s="4"/>
    </row>
    <row r="214" spans="1:9" hidden="1" x14ac:dyDescent="0.2">
      <c r="A214" s="29"/>
      <c r="B214" s="23"/>
      <c r="C214" s="18"/>
      <c r="D214" s="18"/>
      <c r="E214" s="18"/>
      <c r="F214" s="18" t="e">
        <f>+C214+D214+#REF!</f>
        <v>#REF!</v>
      </c>
      <c r="G214" s="8"/>
      <c r="H214" s="8"/>
      <c r="I214" s="4"/>
    </row>
    <row r="215" spans="1:9" ht="16.5" hidden="1" x14ac:dyDescent="0.3">
      <c r="A215" s="31" t="s">
        <v>17</v>
      </c>
      <c r="B215" s="30" t="s">
        <v>16</v>
      </c>
      <c r="C215" s="18"/>
      <c r="D215" s="18"/>
      <c r="E215" s="18"/>
      <c r="F215" s="18" t="e">
        <f>+C215+D215+#REF!</f>
        <v>#REF!</v>
      </c>
      <c r="G215" s="8"/>
      <c r="H215" s="8"/>
      <c r="I215" s="4"/>
    </row>
    <row r="216" spans="1:9" hidden="1" x14ac:dyDescent="0.2">
      <c r="A216" s="29" t="s">
        <v>15</v>
      </c>
      <c r="B216" s="23" t="s">
        <v>14</v>
      </c>
      <c r="C216" s="18"/>
      <c r="D216" s="18"/>
      <c r="E216" s="18"/>
      <c r="F216" s="18" t="e">
        <f>+C216+D216+#REF!</f>
        <v>#REF!</v>
      </c>
      <c r="G216" s="8"/>
      <c r="H216" s="8"/>
      <c r="I216" s="4"/>
    </row>
    <row r="217" spans="1:9" hidden="1" x14ac:dyDescent="0.2">
      <c r="A217" s="32"/>
      <c r="B217" s="23"/>
      <c r="C217" s="18"/>
      <c r="D217" s="18"/>
      <c r="E217" s="18"/>
      <c r="F217" s="18" t="e">
        <f>+C217+D217+#REF!</f>
        <v>#REF!</v>
      </c>
      <c r="G217" s="8"/>
      <c r="H217" s="8"/>
      <c r="I217" s="4"/>
    </row>
    <row r="218" spans="1:9" ht="16.5" hidden="1" x14ac:dyDescent="0.3">
      <c r="A218" s="31" t="s">
        <v>13</v>
      </c>
      <c r="B218" s="30" t="s">
        <v>12</v>
      </c>
      <c r="C218" s="18"/>
      <c r="D218" s="18"/>
      <c r="E218" s="18"/>
      <c r="F218" s="18" t="e">
        <f>+C218+D218+#REF!</f>
        <v>#REF!</v>
      </c>
      <c r="G218" s="8"/>
      <c r="H218" s="8"/>
      <c r="I218" s="4"/>
    </row>
    <row r="219" spans="1:9" hidden="1" x14ac:dyDescent="0.2">
      <c r="A219" s="29" t="s">
        <v>11</v>
      </c>
      <c r="B219" s="23" t="s">
        <v>10</v>
      </c>
      <c r="C219" s="18"/>
      <c r="D219" s="18"/>
      <c r="E219" s="18"/>
      <c r="F219" s="18" t="e">
        <f>+C219+D219+#REF!</f>
        <v>#REF!</v>
      </c>
      <c r="G219" s="8"/>
      <c r="H219" s="8"/>
      <c r="I219" s="4"/>
    </row>
    <row r="220" spans="1:9" hidden="1" x14ac:dyDescent="0.2">
      <c r="A220" s="29" t="s">
        <v>9</v>
      </c>
      <c r="B220" s="23" t="s">
        <v>8</v>
      </c>
      <c r="C220" s="18"/>
      <c r="D220" s="18"/>
      <c r="E220" s="18"/>
      <c r="F220" s="18" t="e">
        <f>+C220+D220+#REF!</f>
        <v>#REF!</v>
      </c>
      <c r="G220" s="8"/>
      <c r="H220" s="8"/>
      <c r="I220" s="4"/>
    </row>
    <row r="221" spans="1:9" hidden="1" x14ac:dyDescent="0.2">
      <c r="A221" s="29"/>
      <c r="B221" s="23"/>
      <c r="C221" s="18"/>
      <c r="D221" s="18"/>
      <c r="E221" s="18"/>
      <c r="F221" s="18" t="e">
        <f>+C221+D221+#REF!</f>
        <v>#REF!</v>
      </c>
      <c r="G221" s="8"/>
      <c r="H221" s="8"/>
      <c r="I221" s="4"/>
    </row>
    <row r="222" spans="1:9" x14ac:dyDescent="0.2">
      <c r="A222" s="24" t="s">
        <v>7</v>
      </c>
      <c r="B222" s="28" t="s">
        <v>6</v>
      </c>
      <c r="C222" s="22">
        <v>0</v>
      </c>
      <c r="D222" s="22">
        <v>0</v>
      </c>
      <c r="E222" s="22">
        <v>0</v>
      </c>
      <c r="F222" s="22">
        <v>0</v>
      </c>
      <c r="G222" s="8"/>
      <c r="H222" s="8"/>
      <c r="I222" s="4"/>
    </row>
    <row r="223" spans="1:9" ht="16.5" x14ac:dyDescent="0.3">
      <c r="A223" s="27" t="s">
        <v>5</v>
      </c>
      <c r="B223" s="26" t="s">
        <v>4</v>
      </c>
      <c r="C223" s="25">
        <f>+C224</f>
        <v>0</v>
      </c>
      <c r="D223" s="25">
        <f>+D224</f>
        <v>0</v>
      </c>
      <c r="E223" s="25">
        <f>+E224</f>
        <v>0</v>
      </c>
      <c r="F223" s="25">
        <f>+F224</f>
        <v>0</v>
      </c>
      <c r="G223" s="8"/>
      <c r="H223" s="8"/>
      <c r="I223" s="4"/>
    </row>
    <row r="224" spans="1:9" x14ac:dyDescent="0.2">
      <c r="A224" s="24" t="s">
        <v>3</v>
      </c>
      <c r="B224" s="23" t="s">
        <v>2</v>
      </c>
      <c r="C224" s="22">
        <v>0</v>
      </c>
      <c r="D224" s="22">
        <v>0</v>
      </c>
      <c r="E224" s="22">
        <v>0</v>
      </c>
      <c r="F224" s="18">
        <f>SUM(C224:E224)</f>
        <v>0</v>
      </c>
      <c r="G224" s="8"/>
      <c r="H224" s="8"/>
      <c r="I224" s="4"/>
    </row>
    <row r="225" spans="1:9" ht="13.5" thickBot="1" x14ac:dyDescent="0.25">
      <c r="A225" s="21"/>
      <c r="B225" s="20"/>
      <c r="C225" s="19"/>
      <c r="D225" s="19"/>
      <c r="E225" s="19"/>
      <c r="F225" s="18">
        <f>SUM(C225:E225)</f>
        <v>0</v>
      </c>
      <c r="G225" s="8"/>
      <c r="H225" s="8"/>
      <c r="I225" s="4"/>
    </row>
    <row r="226" spans="1:9" ht="18.75" thickBot="1" x14ac:dyDescent="0.3">
      <c r="A226" s="17"/>
      <c r="B226" s="16" t="s">
        <v>1</v>
      </c>
      <c r="C226" s="15">
        <f>+C8+C35+C105+C170+C182</f>
        <v>119819383.99000001</v>
      </c>
      <c r="D226" s="15">
        <f>+D8+D35+D105+D170+D182</f>
        <v>162448083.42999998</v>
      </c>
      <c r="E226" s="15">
        <f>+E8+E35+E105+E170+E182</f>
        <v>34418424.990000002</v>
      </c>
      <c r="F226" s="15">
        <f>+F8+F35+F105+F170+F182</f>
        <v>316685892.40999997</v>
      </c>
      <c r="G226" s="8"/>
      <c r="H226" s="8"/>
      <c r="I226" s="4"/>
    </row>
    <row r="227" spans="1:9" ht="13.5" thickTop="1" x14ac:dyDescent="0.2">
      <c r="A227" s="14"/>
      <c r="B227" s="13"/>
      <c r="C227" s="12"/>
      <c r="D227" s="12"/>
      <c r="E227" s="11"/>
      <c r="F227" s="10"/>
      <c r="H227" s="8"/>
      <c r="I227" s="4"/>
    </row>
    <row r="228" spans="1:9" hidden="1" x14ac:dyDescent="0.2"/>
    <row r="229" spans="1:9" hidden="1" x14ac:dyDescent="0.2">
      <c r="H229" s="8"/>
    </row>
    <row r="230" spans="1:9" hidden="1" x14ac:dyDescent="0.2">
      <c r="F230" s="4"/>
    </row>
    <row r="231" spans="1:9" hidden="1" x14ac:dyDescent="0.2"/>
    <row r="232" spans="1:9" hidden="1" x14ac:dyDescent="0.2"/>
    <row r="233" spans="1:9" hidden="1" x14ac:dyDescent="0.2"/>
    <row r="234" spans="1:9" hidden="1" x14ac:dyDescent="0.2"/>
    <row r="235" spans="1:9" hidden="1" x14ac:dyDescent="0.2">
      <c r="A235" s="1" t="s">
        <v>0</v>
      </c>
      <c r="C235" s="9">
        <f>+C209+C199+C196+C191+C183+C178+C160+C150+C135+C128+C125+C118+C112+C106+C100+C82+C66+C61+C54+C49+C46+C43+C36+C31+C21+C18+C16+C12+C9</f>
        <v>119819383.99000001</v>
      </c>
      <c r="D235" s="9">
        <f>+D182+D170+D105+D35+D8</f>
        <v>162448083.43000001</v>
      </c>
      <c r="E235" s="9"/>
      <c r="F235" s="9" t="e">
        <f>+#REF!+D235+C235</f>
        <v>#REF!</v>
      </c>
      <c r="H235" s="8"/>
    </row>
    <row r="236" spans="1:9" hidden="1" x14ac:dyDescent="0.2"/>
    <row r="237" spans="1:9" hidden="1" x14ac:dyDescent="0.2">
      <c r="F237" s="4"/>
    </row>
    <row r="238" spans="1:9" hidden="1" x14ac:dyDescent="0.2"/>
    <row r="239" spans="1:9" x14ac:dyDescent="0.2">
      <c r="A239" s="7"/>
      <c r="C239" s="3"/>
      <c r="D239" s="3"/>
      <c r="E239" s="3"/>
      <c r="F239" s="3">
        <f>+F226-E226-D226-C226</f>
        <v>0</v>
      </c>
      <c r="G239" s="6"/>
      <c r="H239" s="6"/>
      <c r="I239" s="5"/>
    </row>
    <row r="240" spans="1:9" x14ac:dyDescent="0.2">
      <c r="C240" s="3"/>
      <c r="D240" s="4"/>
      <c r="E240" s="4"/>
      <c r="F240" s="3"/>
    </row>
  </sheetData>
  <mergeCells count="11">
    <mergeCell ref="F6:F7"/>
    <mergeCell ref="A6:A7"/>
    <mergeCell ref="B6:B7"/>
    <mergeCell ref="C6:C7"/>
    <mergeCell ref="D6:D7"/>
    <mergeCell ref="E6:E7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2018-01-08T20:16:30Z</dcterms:created>
  <dcterms:modified xsi:type="dcterms:W3CDTF">2019-03-29T13:57:07Z</dcterms:modified>
</cp:coreProperties>
</file>