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0" windowWidth="18915" windowHeight="11760"/>
  </bookViews>
  <sheets>
    <sheet name="consolidado abril 2018" sheetId="1" r:id="rId1"/>
  </sheets>
  <calcPr calcId="145621"/>
</workbook>
</file>

<file path=xl/calcChain.xml><?xml version="1.0" encoding="utf-8"?>
<calcChain xmlns="http://schemas.openxmlformats.org/spreadsheetml/2006/main">
  <c r="V237" i="1" l="1"/>
  <c r="Q228" i="1"/>
  <c r="I228" i="1"/>
  <c r="Y228" i="1" s="1"/>
  <c r="E228" i="1"/>
  <c r="W228" i="1" s="1"/>
  <c r="Q227" i="1"/>
  <c r="I227" i="1"/>
  <c r="Y227" i="1" s="1"/>
  <c r="E227" i="1"/>
  <c r="W227" i="1" s="1"/>
  <c r="U226" i="1"/>
  <c r="Q226" i="1"/>
  <c r="I226" i="1"/>
  <c r="Y226" i="1" s="1"/>
  <c r="E226" i="1"/>
  <c r="W226" i="1" s="1"/>
  <c r="W225" i="1" s="1"/>
  <c r="W224" i="1" s="1"/>
  <c r="W235" i="1" s="1"/>
  <c r="U225" i="1"/>
  <c r="T225" i="1"/>
  <c r="S225" i="1"/>
  <c r="R225" i="1"/>
  <c r="Q225" i="1"/>
  <c r="P225" i="1"/>
  <c r="O225" i="1"/>
  <c r="N225" i="1"/>
  <c r="L225" i="1"/>
  <c r="K225" i="1"/>
  <c r="I225" i="1"/>
  <c r="Y225" i="1" s="1"/>
  <c r="H225" i="1"/>
  <c r="G225" i="1"/>
  <c r="F225" i="1"/>
  <c r="E225" i="1"/>
  <c r="D225" i="1"/>
  <c r="C225" i="1"/>
  <c r="U224" i="1"/>
  <c r="T224" i="1"/>
  <c r="T235" i="1" s="1"/>
  <c r="S224" i="1"/>
  <c r="S235" i="1" s="1"/>
  <c r="R224" i="1"/>
  <c r="R235" i="1" s="1"/>
  <c r="Q224" i="1"/>
  <c r="Q235" i="1" s="1"/>
  <c r="P224" i="1"/>
  <c r="O224" i="1"/>
  <c r="N224" i="1"/>
  <c r="N235" i="1" s="1"/>
  <c r="L224" i="1"/>
  <c r="L235" i="1" s="1"/>
  <c r="K224" i="1"/>
  <c r="K235" i="1" s="1"/>
  <c r="I224" i="1"/>
  <c r="Y224" i="1" s="1"/>
  <c r="H224" i="1"/>
  <c r="H235" i="1" s="1"/>
  <c r="G224" i="1"/>
  <c r="G235" i="1" s="1"/>
  <c r="F224" i="1"/>
  <c r="F235" i="1" s="1"/>
  <c r="E224" i="1"/>
  <c r="D224" i="1"/>
  <c r="D235" i="1" s="1"/>
  <c r="C224" i="1"/>
  <c r="C235" i="1" s="1"/>
  <c r="E235" i="1" s="1"/>
  <c r="X223" i="1"/>
  <c r="U223" i="1"/>
  <c r="Q223" i="1"/>
  <c r="V223" i="1" s="1"/>
  <c r="V222" i="1" s="1"/>
  <c r="M223" i="1"/>
  <c r="I223" i="1"/>
  <c r="Y223" i="1" s="1"/>
  <c r="C223" i="1"/>
  <c r="E223" i="1" s="1"/>
  <c r="U222" i="1"/>
  <c r="T222" i="1"/>
  <c r="S222" i="1"/>
  <c r="R222" i="1"/>
  <c r="P222" i="1"/>
  <c r="O222" i="1"/>
  <c r="N222" i="1"/>
  <c r="M222" i="1"/>
  <c r="L222" i="1"/>
  <c r="K222" i="1"/>
  <c r="J222" i="1"/>
  <c r="X222" i="1" s="1"/>
  <c r="H222" i="1"/>
  <c r="G222" i="1"/>
  <c r="F222" i="1"/>
  <c r="D222" i="1"/>
  <c r="Y221" i="1"/>
  <c r="U221" i="1"/>
  <c r="Q221" i="1"/>
  <c r="V221" i="1" s="1"/>
  <c r="M221" i="1"/>
  <c r="X221" i="1" s="1"/>
  <c r="I221" i="1"/>
  <c r="E221" i="1"/>
  <c r="W221" i="1" s="1"/>
  <c r="X220" i="1"/>
  <c r="U220" i="1"/>
  <c r="Q220" i="1"/>
  <c r="V220" i="1" s="1"/>
  <c r="M220" i="1"/>
  <c r="I220" i="1"/>
  <c r="Y220" i="1" s="1"/>
  <c r="E220" i="1"/>
  <c r="W220" i="1" s="1"/>
  <c r="Y219" i="1"/>
  <c r="U219" i="1"/>
  <c r="U218" i="1" s="1"/>
  <c r="Q219" i="1"/>
  <c r="V219" i="1" s="1"/>
  <c r="V218" i="1" s="1"/>
  <c r="M219" i="1"/>
  <c r="X219" i="1" s="1"/>
  <c r="I219" i="1"/>
  <c r="E219" i="1"/>
  <c r="W219" i="1" s="1"/>
  <c r="W218" i="1" s="1"/>
  <c r="T218" i="1"/>
  <c r="S218" i="1"/>
  <c r="R218" i="1"/>
  <c r="P218" i="1"/>
  <c r="O218" i="1"/>
  <c r="N218" i="1"/>
  <c r="L218" i="1"/>
  <c r="K218" i="1"/>
  <c r="J218" i="1"/>
  <c r="H218" i="1"/>
  <c r="G218" i="1"/>
  <c r="F218" i="1"/>
  <c r="D218" i="1"/>
  <c r="C218" i="1"/>
  <c r="X217" i="1"/>
  <c r="I217" i="1"/>
  <c r="Y217" i="1" s="1"/>
  <c r="E217" i="1"/>
  <c r="U216" i="1"/>
  <c r="T216" i="1"/>
  <c r="S216" i="1"/>
  <c r="R216" i="1"/>
  <c r="Q216" i="1"/>
  <c r="P216" i="1"/>
  <c r="O216" i="1"/>
  <c r="N216" i="1"/>
  <c r="M216" i="1"/>
  <c r="L216" i="1"/>
  <c r="K216" i="1"/>
  <c r="J216" i="1"/>
  <c r="X216" i="1" s="1"/>
  <c r="I216" i="1"/>
  <c r="Y216" i="1" s="1"/>
  <c r="H216" i="1"/>
  <c r="G216" i="1"/>
  <c r="F216" i="1"/>
  <c r="E216" i="1"/>
  <c r="D216" i="1"/>
  <c r="C216" i="1"/>
  <c r="X215" i="1"/>
  <c r="U215" i="1"/>
  <c r="Q215" i="1"/>
  <c r="V215" i="1" s="1"/>
  <c r="M215" i="1"/>
  <c r="I215" i="1"/>
  <c r="Y215" i="1" s="1"/>
  <c r="E215" i="1"/>
  <c r="W215" i="1" s="1"/>
  <c r="X214" i="1"/>
  <c r="M214" i="1"/>
  <c r="Y213" i="1"/>
  <c r="U213" i="1"/>
  <c r="Q213" i="1"/>
  <c r="V213" i="1" s="1"/>
  <c r="M213" i="1"/>
  <c r="X213" i="1" s="1"/>
  <c r="I213" i="1"/>
  <c r="E213" i="1"/>
  <c r="W213" i="1" s="1"/>
  <c r="X212" i="1"/>
  <c r="U212" i="1"/>
  <c r="Q212" i="1"/>
  <c r="V212" i="1" s="1"/>
  <c r="M212" i="1"/>
  <c r="I212" i="1"/>
  <c r="Y212" i="1" s="1"/>
  <c r="E212" i="1"/>
  <c r="W212" i="1" s="1"/>
  <c r="Y211" i="1"/>
  <c r="U211" i="1"/>
  <c r="Q211" i="1"/>
  <c r="V211" i="1" s="1"/>
  <c r="M211" i="1"/>
  <c r="X211" i="1" s="1"/>
  <c r="I211" i="1"/>
  <c r="E211" i="1"/>
  <c r="W211" i="1" s="1"/>
  <c r="X210" i="1"/>
  <c r="U210" i="1"/>
  <c r="Q210" i="1"/>
  <c r="V210" i="1" s="1"/>
  <c r="M210" i="1"/>
  <c r="I210" i="1"/>
  <c r="Y210" i="1" s="1"/>
  <c r="E210" i="1"/>
  <c r="W210" i="1" s="1"/>
  <c r="Y209" i="1"/>
  <c r="U209" i="1"/>
  <c r="U208" i="1" s="1"/>
  <c r="Q209" i="1"/>
  <c r="M209" i="1"/>
  <c r="I209" i="1"/>
  <c r="E209" i="1"/>
  <c r="E208" i="1" s="1"/>
  <c r="T208" i="1"/>
  <c r="S208" i="1"/>
  <c r="R208" i="1"/>
  <c r="P208" i="1"/>
  <c r="O208" i="1"/>
  <c r="N208" i="1"/>
  <c r="L208" i="1"/>
  <c r="K208" i="1"/>
  <c r="J208" i="1"/>
  <c r="H208" i="1"/>
  <c r="G208" i="1"/>
  <c r="F208" i="1"/>
  <c r="D208" i="1"/>
  <c r="C208" i="1"/>
  <c r="U207" i="1"/>
  <c r="Q207" i="1"/>
  <c r="I207" i="1"/>
  <c r="J207" i="1" s="1"/>
  <c r="M207" i="1" s="1"/>
  <c r="E207" i="1"/>
  <c r="U206" i="1"/>
  <c r="Q206" i="1"/>
  <c r="I206" i="1"/>
  <c r="J206" i="1" s="1"/>
  <c r="M206" i="1" s="1"/>
  <c r="M205" i="1" s="1"/>
  <c r="E206" i="1"/>
  <c r="U205" i="1"/>
  <c r="T205" i="1"/>
  <c r="S205" i="1"/>
  <c r="R205" i="1"/>
  <c r="Q205" i="1"/>
  <c r="P205" i="1"/>
  <c r="O205" i="1"/>
  <c r="N205" i="1"/>
  <c r="L205" i="1"/>
  <c r="K205" i="1"/>
  <c r="I205" i="1"/>
  <c r="Y205" i="1" s="1"/>
  <c r="H205" i="1"/>
  <c r="G205" i="1"/>
  <c r="F205" i="1"/>
  <c r="E205" i="1"/>
  <c r="D205" i="1"/>
  <c r="C205" i="1"/>
  <c r="X204" i="1"/>
  <c r="U204" i="1"/>
  <c r="Q204" i="1"/>
  <c r="V204" i="1" s="1"/>
  <c r="M204" i="1"/>
  <c r="I204" i="1"/>
  <c r="Y204" i="1" s="1"/>
  <c r="E204" i="1"/>
  <c r="W204" i="1" s="1"/>
  <c r="Y203" i="1"/>
  <c r="Z203" i="1" s="1"/>
  <c r="U203" i="1"/>
  <c r="Q203" i="1"/>
  <c r="M203" i="1"/>
  <c r="X203" i="1" s="1"/>
  <c r="I203" i="1"/>
  <c r="E203" i="1"/>
  <c r="W203" i="1" s="1"/>
  <c r="X202" i="1"/>
  <c r="U202" i="1"/>
  <c r="Q202" i="1"/>
  <c r="V202" i="1" s="1"/>
  <c r="M202" i="1"/>
  <c r="I202" i="1"/>
  <c r="Y202" i="1" s="1"/>
  <c r="E202" i="1"/>
  <c r="W202" i="1" s="1"/>
  <c r="W201" i="1" s="1"/>
  <c r="U201" i="1"/>
  <c r="T201" i="1"/>
  <c r="S201" i="1"/>
  <c r="R201" i="1"/>
  <c r="Q201" i="1"/>
  <c r="P201" i="1"/>
  <c r="O201" i="1"/>
  <c r="N201" i="1"/>
  <c r="M201" i="1"/>
  <c r="L201" i="1"/>
  <c r="K201" i="1"/>
  <c r="J201" i="1"/>
  <c r="I201" i="1"/>
  <c r="Y201" i="1" s="1"/>
  <c r="H201" i="1"/>
  <c r="G201" i="1"/>
  <c r="F201" i="1"/>
  <c r="E201" i="1"/>
  <c r="D201" i="1"/>
  <c r="C201" i="1"/>
  <c r="X200" i="1"/>
  <c r="U200" i="1"/>
  <c r="Q200" i="1"/>
  <c r="V200" i="1" s="1"/>
  <c r="M200" i="1"/>
  <c r="I200" i="1"/>
  <c r="Y200" i="1" s="1"/>
  <c r="E200" i="1"/>
  <c r="W200" i="1" s="1"/>
  <c r="U199" i="1"/>
  <c r="Q199" i="1"/>
  <c r="V199" i="1" s="1"/>
  <c r="M199" i="1"/>
  <c r="K199" i="1"/>
  <c r="X199" i="1" s="1"/>
  <c r="I199" i="1"/>
  <c r="Y199" i="1" s="1"/>
  <c r="E199" i="1"/>
  <c r="U198" i="1"/>
  <c r="Q198" i="1"/>
  <c r="V198" i="1" s="1"/>
  <c r="M198" i="1"/>
  <c r="K198" i="1"/>
  <c r="X198" i="1" s="1"/>
  <c r="I198" i="1"/>
  <c r="Y198" i="1" s="1"/>
  <c r="E198" i="1"/>
  <c r="Y197" i="1"/>
  <c r="U197" i="1"/>
  <c r="Q197" i="1"/>
  <c r="V197" i="1" s="1"/>
  <c r="M197" i="1"/>
  <c r="X197" i="1" s="1"/>
  <c r="I197" i="1"/>
  <c r="E197" i="1"/>
  <c r="W197" i="1" s="1"/>
  <c r="X196" i="1"/>
  <c r="U196" i="1"/>
  <c r="Q196" i="1"/>
  <c r="V196" i="1" s="1"/>
  <c r="V195" i="1" s="1"/>
  <c r="M196" i="1"/>
  <c r="I196" i="1"/>
  <c r="Y196" i="1" s="1"/>
  <c r="E196" i="1"/>
  <c r="W196" i="1" s="1"/>
  <c r="U195" i="1"/>
  <c r="U194" i="1" s="1"/>
  <c r="T195" i="1"/>
  <c r="S195" i="1"/>
  <c r="S194" i="1" s="1"/>
  <c r="S234" i="1" s="1"/>
  <c r="R195" i="1"/>
  <c r="Q195" i="1"/>
  <c r="P195" i="1"/>
  <c r="O195" i="1"/>
  <c r="O194" i="1" s="1"/>
  <c r="N195" i="1"/>
  <c r="M195" i="1"/>
  <c r="L195" i="1"/>
  <c r="K195" i="1"/>
  <c r="K194" i="1" s="1"/>
  <c r="J195" i="1"/>
  <c r="X195" i="1" s="1"/>
  <c r="I195" i="1"/>
  <c r="Y195" i="1" s="1"/>
  <c r="H195" i="1"/>
  <c r="G195" i="1"/>
  <c r="F195" i="1"/>
  <c r="E195" i="1"/>
  <c r="D195" i="1"/>
  <c r="C195" i="1"/>
  <c r="T194" i="1"/>
  <c r="T234" i="1" s="1"/>
  <c r="R194" i="1"/>
  <c r="R234" i="1" s="1"/>
  <c r="P194" i="1"/>
  <c r="N194" i="1"/>
  <c r="N234" i="1" s="1"/>
  <c r="L194" i="1"/>
  <c r="L234" i="1" s="1"/>
  <c r="H194" i="1"/>
  <c r="H234" i="1" s="1"/>
  <c r="G194" i="1"/>
  <c r="G234" i="1" s="1"/>
  <c r="F194" i="1"/>
  <c r="F234" i="1" s="1"/>
  <c r="D194" i="1"/>
  <c r="D234" i="1" s="1"/>
  <c r="M193" i="1"/>
  <c r="X193" i="1" s="1"/>
  <c r="X192" i="1"/>
  <c r="U192" i="1"/>
  <c r="Q192" i="1"/>
  <c r="V192" i="1" s="1"/>
  <c r="V191" i="1" s="1"/>
  <c r="M192" i="1"/>
  <c r="I192" i="1"/>
  <c r="Y192" i="1" s="1"/>
  <c r="E192" i="1"/>
  <c r="W192" i="1" s="1"/>
  <c r="W191" i="1" s="1"/>
  <c r="U191" i="1"/>
  <c r="T191" i="1"/>
  <c r="S191" i="1"/>
  <c r="R191" i="1"/>
  <c r="Q191" i="1"/>
  <c r="P191" i="1"/>
  <c r="O191" i="1"/>
  <c r="N191" i="1"/>
  <c r="L191" i="1"/>
  <c r="K191" i="1"/>
  <c r="M191" i="1" s="1"/>
  <c r="M188" i="1" s="1"/>
  <c r="H191" i="1"/>
  <c r="G191" i="1"/>
  <c r="F191" i="1"/>
  <c r="E191" i="1"/>
  <c r="D191" i="1"/>
  <c r="C191" i="1"/>
  <c r="Y190" i="1"/>
  <c r="U190" i="1"/>
  <c r="Q190" i="1"/>
  <c r="V190" i="1" s="1"/>
  <c r="M190" i="1"/>
  <c r="X190" i="1" s="1"/>
  <c r="I190" i="1"/>
  <c r="E190" i="1"/>
  <c r="W190" i="1" s="1"/>
  <c r="X189" i="1"/>
  <c r="U189" i="1"/>
  <c r="Q189" i="1"/>
  <c r="V189" i="1" s="1"/>
  <c r="V188" i="1" s="1"/>
  <c r="M189" i="1"/>
  <c r="I189" i="1"/>
  <c r="Y189" i="1" s="1"/>
  <c r="E189" i="1"/>
  <c r="W189" i="1" s="1"/>
  <c r="W188" i="1" s="1"/>
  <c r="U188" i="1"/>
  <c r="T188" i="1"/>
  <c r="S188" i="1"/>
  <c r="R188" i="1"/>
  <c r="Q188" i="1"/>
  <c r="P188" i="1"/>
  <c r="O188" i="1"/>
  <c r="N188" i="1"/>
  <c r="L188" i="1"/>
  <c r="K188" i="1"/>
  <c r="J188" i="1"/>
  <c r="I188" i="1"/>
  <c r="Y188" i="1" s="1"/>
  <c r="H188" i="1"/>
  <c r="G188" i="1"/>
  <c r="F188" i="1"/>
  <c r="E188" i="1"/>
  <c r="D188" i="1"/>
  <c r="C188" i="1"/>
  <c r="U187" i="1"/>
  <c r="Q187" i="1"/>
  <c r="J187" i="1"/>
  <c r="I187" i="1"/>
  <c r="Y187" i="1" s="1"/>
  <c r="E187" i="1"/>
  <c r="W187" i="1" s="1"/>
  <c r="W186" i="1" s="1"/>
  <c r="U186" i="1"/>
  <c r="T186" i="1"/>
  <c r="S186" i="1"/>
  <c r="R186" i="1"/>
  <c r="P186" i="1"/>
  <c r="O186" i="1"/>
  <c r="N186" i="1"/>
  <c r="L186" i="1"/>
  <c r="K186" i="1"/>
  <c r="J186" i="1"/>
  <c r="I186" i="1"/>
  <c r="Y186" i="1" s="1"/>
  <c r="H186" i="1"/>
  <c r="G186" i="1"/>
  <c r="F186" i="1"/>
  <c r="D186" i="1"/>
  <c r="C186" i="1"/>
  <c r="U185" i="1"/>
  <c r="Q185" i="1"/>
  <c r="I185" i="1"/>
  <c r="Y185" i="1" s="1"/>
  <c r="E185" i="1"/>
  <c r="U184" i="1"/>
  <c r="T184" i="1"/>
  <c r="S184" i="1"/>
  <c r="R184" i="1"/>
  <c r="Q184" i="1"/>
  <c r="P184" i="1"/>
  <c r="O184" i="1"/>
  <c r="N184" i="1"/>
  <c r="L184" i="1"/>
  <c r="K184" i="1"/>
  <c r="I184" i="1"/>
  <c r="Y184" i="1" s="1"/>
  <c r="H184" i="1"/>
  <c r="G184" i="1"/>
  <c r="F184" i="1"/>
  <c r="E184" i="1"/>
  <c r="D184" i="1"/>
  <c r="C184" i="1"/>
  <c r="U183" i="1"/>
  <c r="Q183" i="1"/>
  <c r="J183" i="1"/>
  <c r="I183" i="1"/>
  <c r="Y183" i="1" s="1"/>
  <c r="E183" i="1"/>
  <c r="W183" i="1" s="1"/>
  <c r="U182" i="1"/>
  <c r="Q182" i="1"/>
  <c r="J182" i="1"/>
  <c r="I182" i="1"/>
  <c r="Y182" i="1" s="1"/>
  <c r="E182" i="1"/>
  <c r="W182" i="1" s="1"/>
  <c r="X181" i="1"/>
  <c r="U181" i="1"/>
  <c r="Q181" i="1"/>
  <c r="V181" i="1" s="1"/>
  <c r="M181" i="1"/>
  <c r="I181" i="1"/>
  <c r="Y181" i="1" s="1"/>
  <c r="E181" i="1"/>
  <c r="W181" i="1" s="1"/>
  <c r="Y180" i="1"/>
  <c r="U180" i="1"/>
  <c r="Q180" i="1"/>
  <c r="V180" i="1" s="1"/>
  <c r="M180" i="1"/>
  <c r="X180" i="1" s="1"/>
  <c r="I180" i="1"/>
  <c r="E180" i="1"/>
  <c r="W180" i="1" s="1"/>
  <c r="X179" i="1"/>
  <c r="U179" i="1"/>
  <c r="Q179" i="1"/>
  <c r="V179" i="1" s="1"/>
  <c r="M179" i="1"/>
  <c r="I179" i="1"/>
  <c r="Y179" i="1" s="1"/>
  <c r="E179" i="1"/>
  <c r="W179" i="1" s="1"/>
  <c r="X178" i="1"/>
  <c r="M178" i="1"/>
  <c r="Y177" i="1"/>
  <c r="U177" i="1"/>
  <c r="Q177" i="1"/>
  <c r="V177" i="1" s="1"/>
  <c r="M177" i="1"/>
  <c r="X177" i="1" s="1"/>
  <c r="I177" i="1"/>
  <c r="E177" i="1"/>
  <c r="W177" i="1" s="1"/>
  <c r="X176" i="1"/>
  <c r="U176" i="1"/>
  <c r="Q176" i="1"/>
  <c r="Q174" i="1" s="1"/>
  <c r="M176" i="1"/>
  <c r="I176" i="1"/>
  <c r="E176" i="1"/>
  <c r="AA175" i="1"/>
  <c r="Y175" i="1"/>
  <c r="Z175" i="1" s="1"/>
  <c r="W175" i="1"/>
  <c r="U175" i="1"/>
  <c r="U174" i="1" s="1"/>
  <c r="Q175" i="1"/>
  <c r="V175" i="1" s="1"/>
  <c r="M175" i="1"/>
  <c r="I175" i="1"/>
  <c r="E175" i="1"/>
  <c r="E174" i="1" s="1"/>
  <c r="T174" i="1"/>
  <c r="T173" i="1" s="1"/>
  <c r="T233" i="1" s="1"/>
  <c r="S174" i="1"/>
  <c r="R174" i="1"/>
  <c r="R173" i="1" s="1"/>
  <c r="R233" i="1" s="1"/>
  <c r="P174" i="1"/>
  <c r="P173" i="1" s="1"/>
  <c r="O174" i="1"/>
  <c r="N174" i="1"/>
  <c r="N173" i="1" s="1"/>
  <c r="N233" i="1" s="1"/>
  <c r="L174" i="1"/>
  <c r="L173" i="1" s="1"/>
  <c r="L233" i="1" s="1"/>
  <c r="K174" i="1"/>
  <c r="J174" i="1"/>
  <c r="H174" i="1"/>
  <c r="H173" i="1" s="1"/>
  <c r="H233" i="1" s="1"/>
  <c r="G174" i="1"/>
  <c r="F174" i="1"/>
  <c r="F173" i="1" s="1"/>
  <c r="F233" i="1" s="1"/>
  <c r="D174" i="1"/>
  <c r="D173" i="1" s="1"/>
  <c r="D233" i="1" s="1"/>
  <c r="C174" i="1"/>
  <c r="U173" i="1"/>
  <c r="S173" i="1"/>
  <c r="S233" i="1" s="1"/>
  <c r="O173" i="1"/>
  <c r="K173" i="1"/>
  <c r="K233" i="1" s="1"/>
  <c r="G173" i="1"/>
  <c r="G233" i="1" s="1"/>
  <c r="C173" i="1"/>
  <c r="C233" i="1" s="1"/>
  <c r="E233" i="1" s="1"/>
  <c r="X172" i="1"/>
  <c r="U172" i="1"/>
  <c r="Q172" i="1"/>
  <c r="V172" i="1" s="1"/>
  <c r="M172" i="1"/>
  <c r="I172" i="1"/>
  <c r="Y172" i="1" s="1"/>
  <c r="E172" i="1"/>
  <c r="AA171" i="1"/>
  <c r="Y171" i="1"/>
  <c r="Z171" i="1" s="1"/>
  <c r="W171" i="1"/>
  <c r="U171" i="1"/>
  <c r="Q171" i="1"/>
  <c r="V171" i="1" s="1"/>
  <c r="M171" i="1"/>
  <c r="X171" i="1" s="1"/>
  <c r="I171" i="1"/>
  <c r="E171" i="1"/>
  <c r="X170" i="1"/>
  <c r="U170" i="1"/>
  <c r="Q170" i="1"/>
  <c r="V170" i="1" s="1"/>
  <c r="M170" i="1"/>
  <c r="I170" i="1"/>
  <c r="Y170" i="1" s="1"/>
  <c r="E170" i="1"/>
  <c r="W169" i="1"/>
  <c r="U169" i="1"/>
  <c r="Q169" i="1"/>
  <c r="V169" i="1" s="1"/>
  <c r="M169" i="1"/>
  <c r="K169" i="1"/>
  <c r="X169" i="1" s="1"/>
  <c r="I169" i="1"/>
  <c r="Y169" i="1" s="1"/>
  <c r="E169" i="1"/>
  <c r="Y168" i="1"/>
  <c r="Z168" i="1" s="1"/>
  <c r="U168" i="1"/>
  <c r="Q168" i="1"/>
  <c r="M168" i="1"/>
  <c r="X168" i="1" s="1"/>
  <c r="I168" i="1"/>
  <c r="E168" i="1"/>
  <c r="W168" i="1" s="1"/>
  <c r="X167" i="1"/>
  <c r="U167" i="1"/>
  <c r="Q167" i="1"/>
  <c r="V167" i="1" s="1"/>
  <c r="M167" i="1"/>
  <c r="I167" i="1"/>
  <c r="Y167" i="1" s="1"/>
  <c r="E167" i="1"/>
  <c r="W167" i="1" s="1"/>
  <c r="Y166" i="1"/>
  <c r="Z166" i="1" s="1"/>
  <c r="U166" i="1"/>
  <c r="Q166" i="1"/>
  <c r="M166" i="1"/>
  <c r="X166" i="1" s="1"/>
  <c r="I166" i="1"/>
  <c r="E166" i="1"/>
  <c r="W166" i="1" s="1"/>
  <c r="U165" i="1"/>
  <c r="Q165" i="1"/>
  <c r="V165" i="1" s="1"/>
  <c r="K165" i="1"/>
  <c r="M165" i="1" s="1"/>
  <c r="I165" i="1"/>
  <c r="Y165" i="1" s="1"/>
  <c r="E165" i="1"/>
  <c r="W165" i="1" s="1"/>
  <c r="X164" i="1"/>
  <c r="U164" i="1"/>
  <c r="Q164" i="1"/>
  <c r="V164" i="1" s="1"/>
  <c r="M164" i="1"/>
  <c r="I164" i="1"/>
  <c r="Y164" i="1" s="1"/>
  <c r="E164" i="1"/>
  <c r="W164" i="1" s="1"/>
  <c r="U163" i="1"/>
  <c r="T163" i="1"/>
  <c r="S163" i="1"/>
  <c r="R163" i="1"/>
  <c r="Q163" i="1"/>
  <c r="P163" i="1"/>
  <c r="O163" i="1"/>
  <c r="N163" i="1"/>
  <c r="M163" i="1"/>
  <c r="L163" i="1"/>
  <c r="K163" i="1"/>
  <c r="J163" i="1"/>
  <c r="I163" i="1"/>
  <c r="Y163" i="1" s="1"/>
  <c r="H163" i="1"/>
  <c r="G163" i="1"/>
  <c r="F163" i="1"/>
  <c r="E163" i="1"/>
  <c r="D163" i="1"/>
  <c r="C163" i="1"/>
  <c r="X162" i="1"/>
  <c r="U162" i="1"/>
  <c r="Q162" i="1"/>
  <c r="V162" i="1" s="1"/>
  <c r="M162" i="1"/>
  <c r="I162" i="1"/>
  <c r="Y162" i="1" s="1"/>
  <c r="E162" i="1"/>
  <c r="W162" i="1" s="1"/>
  <c r="Y161" i="1"/>
  <c r="Z161" i="1" s="1"/>
  <c r="U161" i="1"/>
  <c r="Q161" i="1"/>
  <c r="M161" i="1"/>
  <c r="X161" i="1" s="1"/>
  <c r="I161" i="1"/>
  <c r="E161" i="1"/>
  <c r="W161" i="1" s="1"/>
  <c r="Y160" i="1"/>
  <c r="Z160" i="1" s="1"/>
  <c r="U160" i="1"/>
  <c r="Q160" i="1"/>
  <c r="V160" i="1" s="1"/>
  <c r="M160" i="1"/>
  <c r="X160" i="1" s="1"/>
  <c r="I160" i="1"/>
  <c r="E160" i="1"/>
  <c r="W160" i="1" s="1"/>
  <c r="X159" i="1"/>
  <c r="U159" i="1"/>
  <c r="Q159" i="1"/>
  <c r="V159" i="1" s="1"/>
  <c r="M159" i="1"/>
  <c r="I159" i="1"/>
  <c r="Y159" i="1" s="1"/>
  <c r="E159" i="1"/>
  <c r="W159" i="1" s="1"/>
  <c r="Y158" i="1"/>
  <c r="U158" i="1"/>
  <c r="Q158" i="1"/>
  <c r="V158" i="1" s="1"/>
  <c r="M158" i="1"/>
  <c r="X158" i="1" s="1"/>
  <c r="I158" i="1"/>
  <c r="E158" i="1"/>
  <c r="W158" i="1" s="1"/>
  <c r="X157" i="1"/>
  <c r="U157" i="1"/>
  <c r="Q157" i="1"/>
  <c r="V157" i="1" s="1"/>
  <c r="M157" i="1"/>
  <c r="I157" i="1"/>
  <c r="Y157" i="1" s="1"/>
  <c r="E157" i="1"/>
  <c r="W157" i="1" s="1"/>
  <c r="Y156" i="1"/>
  <c r="U156" i="1"/>
  <c r="Q156" i="1"/>
  <c r="V156" i="1" s="1"/>
  <c r="M156" i="1"/>
  <c r="X156" i="1" s="1"/>
  <c r="I156" i="1"/>
  <c r="E156" i="1"/>
  <c r="W156" i="1" s="1"/>
  <c r="X155" i="1"/>
  <c r="U155" i="1"/>
  <c r="Q155" i="1"/>
  <c r="V155" i="1" s="1"/>
  <c r="M155" i="1"/>
  <c r="I155" i="1"/>
  <c r="Y155" i="1" s="1"/>
  <c r="E155" i="1"/>
  <c r="W155" i="1" s="1"/>
  <c r="Y154" i="1"/>
  <c r="U154" i="1"/>
  <c r="Q154" i="1"/>
  <c r="V154" i="1" s="1"/>
  <c r="M154" i="1"/>
  <c r="X154" i="1" s="1"/>
  <c r="I154" i="1"/>
  <c r="E154" i="1"/>
  <c r="W154" i="1" s="1"/>
  <c r="X153" i="1"/>
  <c r="U153" i="1"/>
  <c r="Q153" i="1"/>
  <c r="V153" i="1" s="1"/>
  <c r="M153" i="1"/>
  <c r="I153" i="1"/>
  <c r="Y153" i="1" s="1"/>
  <c r="E153" i="1"/>
  <c r="W153" i="1" s="1"/>
  <c r="W152" i="1" s="1"/>
  <c r="U152" i="1"/>
  <c r="T152" i="1"/>
  <c r="S152" i="1"/>
  <c r="R152" i="1"/>
  <c r="Q152" i="1"/>
  <c r="P152" i="1"/>
  <c r="O152" i="1"/>
  <c r="N152" i="1"/>
  <c r="M152" i="1"/>
  <c r="L152" i="1"/>
  <c r="K152" i="1"/>
  <c r="J152" i="1"/>
  <c r="X152" i="1" s="1"/>
  <c r="I152" i="1"/>
  <c r="Y152" i="1" s="1"/>
  <c r="H152" i="1"/>
  <c r="G152" i="1"/>
  <c r="F152" i="1"/>
  <c r="E152" i="1"/>
  <c r="D152" i="1"/>
  <c r="C152" i="1"/>
  <c r="U151" i="1"/>
  <c r="Q151" i="1"/>
  <c r="J151" i="1"/>
  <c r="I151" i="1"/>
  <c r="Y151" i="1" s="1"/>
  <c r="E151" i="1"/>
  <c r="W151" i="1" s="1"/>
  <c r="X150" i="1"/>
  <c r="U150" i="1"/>
  <c r="Q150" i="1"/>
  <c r="V150" i="1" s="1"/>
  <c r="M150" i="1"/>
  <c r="I150" i="1"/>
  <c r="Y150" i="1" s="1"/>
  <c r="E150" i="1"/>
  <c r="W150" i="1" s="1"/>
  <c r="Y149" i="1"/>
  <c r="U149" i="1"/>
  <c r="Q149" i="1"/>
  <c r="V149" i="1" s="1"/>
  <c r="M149" i="1"/>
  <c r="X149" i="1" s="1"/>
  <c r="I149" i="1"/>
  <c r="E149" i="1"/>
  <c r="W149" i="1" s="1"/>
  <c r="X148" i="1"/>
  <c r="U148" i="1"/>
  <c r="Q148" i="1"/>
  <c r="V148" i="1" s="1"/>
  <c r="M148" i="1"/>
  <c r="I148" i="1"/>
  <c r="Y148" i="1" s="1"/>
  <c r="E148" i="1"/>
  <c r="W148" i="1" s="1"/>
  <c r="Y147" i="1"/>
  <c r="U147" i="1"/>
  <c r="Q147" i="1"/>
  <c r="V147" i="1" s="1"/>
  <c r="M147" i="1"/>
  <c r="X147" i="1" s="1"/>
  <c r="I147" i="1"/>
  <c r="E147" i="1"/>
  <c r="W147" i="1" s="1"/>
  <c r="X146" i="1"/>
  <c r="M146" i="1"/>
  <c r="I146" i="1"/>
  <c r="V146" i="1" s="1"/>
  <c r="E146" i="1"/>
  <c r="W146" i="1" s="1"/>
  <c r="Y145" i="1"/>
  <c r="U145" i="1"/>
  <c r="Q145" i="1"/>
  <c r="V145" i="1" s="1"/>
  <c r="M145" i="1"/>
  <c r="X145" i="1" s="1"/>
  <c r="I145" i="1"/>
  <c r="E145" i="1"/>
  <c r="W145" i="1" s="1"/>
  <c r="X144" i="1"/>
  <c r="U144" i="1"/>
  <c r="Q144" i="1"/>
  <c r="V144" i="1" s="1"/>
  <c r="M144" i="1"/>
  <c r="I144" i="1"/>
  <c r="Y144" i="1" s="1"/>
  <c r="E144" i="1"/>
  <c r="W144" i="1" s="1"/>
  <c r="Y143" i="1"/>
  <c r="U143" i="1"/>
  <c r="Q143" i="1"/>
  <c r="V143" i="1" s="1"/>
  <c r="M143" i="1"/>
  <c r="X143" i="1" s="1"/>
  <c r="I143" i="1"/>
  <c r="E143" i="1"/>
  <c r="W143" i="1" s="1"/>
  <c r="X142" i="1"/>
  <c r="U142" i="1"/>
  <c r="Q142" i="1"/>
  <c r="V142" i="1" s="1"/>
  <c r="M142" i="1"/>
  <c r="I142" i="1"/>
  <c r="Y142" i="1" s="1"/>
  <c r="E142" i="1"/>
  <c r="W142" i="1" s="1"/>
  <c r="Y141" i="1"/>
  <c r="U141" i="1"/>
  <c r="Q141" i="1"/>
  <c r="V141" i="1" s="1"/>
  <c r="M141" i="1"/>
  <c r="X141" i="1" s="1"/>
  <c r="I141" i="1"/>
  <c r="E141" i="1"/>
  <c r="W141" i="1" s="1"/>
  <c r="X140" i="1"/>
  <c r="U140" i="1"/>
  <c r="Q140" i="1"/>
  <c r="V140" i="1" s="1"/>
  <c r="M140" i="1"/>
  <c r="I140" i="1"/>
  <c r="Y140" i="1" s="1"/>
  <c r="E140" i="1"/>
  <c r="W140" i="1" s="1"/>
  <c r="Y139" i="1"/>
  <c r="U139" i="1"/>
  <c r="U138" i="1" s="1"/>
  <c r="Q139" i="1"/>
  <c r="V139" i="1" s="1"/>
  <c r="M139" i="1"/>
  <c r="X139" i="1" s="1"/>
  <c r="I139" i="1"/>
  <c r="E139" i="1"/>
  <c r="W139" i="1" s="1"/>
  <c r="W138" i="1" s="1"/>
  <c r="T138" i="1"/>
  <c r="S138" i="1"/>
  <c r="R138" i="1"/>
  <c r="P138" i="1"/>
  <c r="O138" i="1"/>
  <c r="N138" i="1"/>
  <c r="L138" i="1"/>
  <c r="K138" i="1"/>
  <c r="J138" i="1"/>
  <c r="H138" i="1"/>
  <c r="G138" i="1"/>
  <c r="F138" i="1"/>
  <c r="D138" i="1"/>
  <c r="C138" i="1"/>
  <c r="U137" i="1"/>
  <c r="Q137" i="1"/>
  <c r="V137" i="1" s="1"/>
  <c r="M137" i="1"/>
  <c r="K137" i="1"/>
  <c r="X137" i="1" s="1"/>
  <c r="I137" i="1"/>
  <c r="Y137" i="1" s="1"/>
  <c r="E137" i="1"/>
  <c r="Y136" i="1"/>
  <c r="U136" i="1"/>
  <c r="Q136" i="1"/>
  <c r="V136" i="1" s="1"/>
  <c r="M136" i="1"/>
  <c r="X136" i="1" s="1"/>
  <c r="I136" i="1"/>
  <c r="E136" i="1"/>
  <c r="W136" i="1" s="1"/>
  <c r="X135" i="1"/>
  <c r="U135" i="1"/>
  <c r="Q135" i="1"/>
  <c r="V135" i="1" s="1"/>
  <c r="M135" i="1"/>
  <c r="I135" i="1"/>
  <c r="Y135" i="1" s="1"/>
  <c r="E135" i="1"/>
  <c r="W135" i="1" s="1"/>
  <c r="Y134" i="1"/>
  <c r="U134" i="1"/>
  <c r="Q134" i="1"/>
  <c r="V134" i="1" s="1"/>
  <c r="M134" i="1"/>
  <c r="X134" i="1" s="1"/>
  <c r="I134" i="1"/>
  <c r="E134" i="1"/>
  <c r="W134" i="1" s="1"/>
  <c r="X133" i="1"/>
  <c r="U133" i="1"/>
  <c r="Q133" i="1"/>
  <c r="V133" i="1" s="1"/>
  <c r="V132" i="1" s="1"/>
  <c r="M133" i="1"/>
  <c r="I133" i="1"/>
  <c r="Y133" i="1" s="1"/>
  <c r="E133" i="1"/>
  <c r="W133" i="1" s="1"/>
  <c r="U132" i="1"/>
  <c r="T132" i="1"/>
  <c r="S132" i="1"/>
  <c r="R132" i="1"/>
  <c r="Q132" i="1"/>
  <c r="P132" i="1"/>
  <c r="O132" i="1"/>
  <c r="N132" i="1"/>
  <c r="M132" i="1"/>
  <c r="L132" i="1"/>
  <c r="K132" i="1"/>
  <c r="J132" i="1"/>
  <c r="X132" i="1" s="1"/>
  <c r="I132" i="1"/>
  <c r="Y132" i="1" s="1"/>
  <c r="H132" i="1"/>
  <c r="G132" i="1"/>
  <c r="F132" i="1"/>
  <c r="E132" i="1"/>
  <c r="D132" i="1"/>
  <c r="C132" i="1"/>
  <c r="Q131" i="1"/>
  <c r="M131" i="1"/>
  <c r="X131" i="1" s="1"/>
  <c r="I131" i="1"/>
  <c r="Y131" i="1" s="1"/>
  <c r="Y130" i="1"/>
  <c r="U130" i="1"/>
  <c r="U129" i="1" s="1"/>
  <c r="Q130" i="1"/>
  <c r="V130" i="1" s="1"/>
  <c r="V129" i="1" s="1"/>
  <c r="M130" i="1"/>
  <c r="X130" i="1" s="1"/>
  <c r="I130" i="1"/>
  <c r="E130" i="1"/>
  <c r="W130" i="1" s="1"/>
  <c r="W129" i="1" s="1"/>
  <c r="T129" i="1"/>
  <c r="S129" i="1"/>
  <c r="R129" i="1"/>
  <c r="Q129" i="1"/>
  <c r="P129" i="1"/>
  <c r="O129" i="1"/>
  <c r="N129" i="1"/>
  <c r="L129" i="1"/>
  <c r="K129" i="1"/>
  <c r="J129" i="1"/>
  <c r="I129" i="1"/>
  <c r="Y129" i="1" s="1"/>
  <c r="H129" i="1"/>
  <c r="G129" i="1"/>
  <c r="F129" i="1"/>
  <c r="D129" i="1"/>
  <c r="C129" i="1"/>
  <c r="Y128" i="1"/>
  <c r="U128" i="1"/>
  <c r="Q128" i="1"/>
  <c r="V128" i="1" s="1"/>
  <c r="M128" i="1"/>
  <c r="X128" i="1" s="1"/>
  <c r="I128" i="1"/>
  <c r="E128" i="1"/>
  <c r="W128" i="1" s="1"/>
  <c r="X127" i="1"/>
  <c r="U127" i="1"/>
  <c r="Q127" i="1"/>
  <c r="V127" i="1" s="1"/>
  <c r="M127" i="1"/>
  <c r="I127" i="1"/>
  <c r="Y127" i="1" s="1"/>
  <c r="E127" i="1"/>
  <c r="W127" i="1" s="1"/>
  <c r="Y126" i="1"/>
  <c r="U126" i="1"/>
  <c r="Q126" i="1"/>
  <c r="V126" i="1" s="1"/>
  <c r="M126" i="1"/>
  <c r="X126" i="1" s="1"/>
  <c r="I126" i="1"/>
  <c r="E126" i="1"/>
  <c r="W126" i="1" s="1"/>
  <c r="X125" i="1"/>
  <c r="U125" i="1"/>
  <c r="Q125" i="1"/>
  <c r="V125" i="1" s="1"/>
  <c r="M125" i="1"/>
  <c r="I125" i="1"/>
  <c r="Y125" i="1" s="1"/>
  <c r="E125" i="1"/>
  <c r="W125" i="1" s="1"/>
  <c r="Y124" i="1"/>
  <c r="U124" i="1"/>
  <c r="U123" i="1" s="1"/>
  <c r="Q124" i="1"/>
  <c r="V124" i="1" s="1"/>
  <c r="V123" i="1" s="1"/>
  <c r="M124" i="1"/>
  <c r="X124" i="1" s="1"/>
  <c r="I124" i="1"/>
  <c r="E124" i="1"/>
  <c r="W124" i="1" s="1"/>
  <c r="W123" i="1" s="1"/>
  <c r="T123" i="1"/>
  <c r="S123" i="1"/>
  <c r="R123" i="1"/>
  <c r="P123" i="1"/>
  <c r="O123" i="1"/>
  <c r="N123" i="1"/>
  <c r="L123" i="1"/>
  <c r="K123" i="1"/>
  <c r="J123" i="1"/>
  <c r="H123" i="1"/>
  <c r="G123" i="1"/>
  <c r="F123" i="1"/>
  <c r="D123" i="1"/>
  <c r="C123" i="1"/>
  <c r="Y122" i="1"/>
  <c r="U122" i="1"/>
  <c r="Q122" i="1"/>
  <c r="V122" i="1" s="1"/>
  <c r="M122" i="1"/>
  <c r="X122" i="1" s="1"/>
  <c r="I122" i="1"/>
  <c r="E122" i="1"/>
  <c r="W122" i="1" s="1"/>
  <c r="U121" i="1"/>
  <c r="Q121" i="1"/>
  <c r="K121" i="1"/>
  <c r="I121" i="1"/>
  <c r="Y121" i="1" s="1"/>
  <c r="E121" i="1"/>
  <c r="W121" i="1" s="1"/>
  <c r="U120" i="1"/>
  <c r="Q120" i="1"/>
  <c r="K120" i="1"/>
  <c r="I120" i="1"/>
  <c r="Y120" i="1" s="1"/>
  <c r="E120" i="1"/>
  <c r="W120" i="1" s="1"/>
  <c r="X119" i="1"/>
  <c r="U119" i="1"/>
  <c r="Q119" i="1"/>
  <c r="V119" i="1" s="1"/>
  <c r="M119" i="1"/>
  <c r="I119" i="1"/>
  <c r="Y119" i="1" s="1"/>
  <c r="E119" i="1"/>
  <c r="W119" i="1" s="1"/>
  <c r="U118" i="1"/>
  <c r="T118" i="1"/>
  <c r="S118" i="1"/>
  <c r="R118" i="1"/>
  <c r="Q118" i="1"/>
  <c r="P118" i="1"/>
  <c r="O118" i="1"/>
  <c r="N118" i="1"/>
  <c r="L118" i="1"/>
  <c r="K118" i="1"/>
  <c r="J118" i="1"/>
  <c r="I118" i="1"/>
  <c r="Y118" i="1" s="1"/>
  <c r="H118" i="1"/>
  <c r="G118" i="1"/>
  <c r="F118" i="1"/>
  <c r="E118" i="1"/>
  <c r="D118" i="1"/>
  <c r="C118" i="1"/>
  <c r="U117" i="1"/>
  <c r="Q117" i="1"/>
  <c r="J117" i="1"/>
  <c r="I117" i="1"/>
  <c r="Y117" i="1" s="1"/>
  <c r="E117" i="1"/>
  <c r="W117" i="1" s="1"/>
  <c r="X116" i="1"/>
  <c r="U116" i="1"/>
  <c r="Q116" i="1"/>
  <c r="V116" i="1" s="1"/>
  <c r="M116" i="1"/>
  <c r="I116" i="1"/>
  <c r="Y116" i="1" s="1"/>
  <c r="E116" i="1"/>
  <c r="W116" i="1" s="1"/>
  <c r="Y115" i="1"/>
  <c r="U115" i="1"/>
  <c r="Q115" i="1"/>
  <c r="V115" i="1" s="1"/>
  <c r="M115" i="1"/>
  <c r="X115" i="1" s="1"/>
  <c r="I115" i="1"/>
  <c r="E115" i="1"/>
  <c r="W115" i="1" s="1"/>
  <c r="X114" i="1"/>
  <c r="U114" i="1"/>
  <c r="Q114" i="1"/>
  <c r="V114" i="1" s="1"/>
  <c r="M114" i="1"/>
  <c r="I114" i="1"/>
  <c r="Y114" i="1" s="1"/>
  <c r="E114" i="1"/>
  <c r="W114" i="1" s="1"/>
  <c r="Y113" i="1"/>
  <c r="U113" i="1"/>
  <c r="Q113" i="1"/>
  <c r="V113" i="1" s="1"/>
  <c r="M113" i="1"/>
  <c r="X113" i="1" s="1"/>
  <c r="I113" i="1"/>
  <c r="E113" i="1"/>
  <c r="W113" i="1" s="1"/>
  <c r="X112" i="1"/>
  <c r="U112" i="1"/>
  <c r="Q112" i="1"/>
  <c r="V112" i="1" s="1"/>
  <c r="M112" i="1"/>
  <c r="I112" i="1"/>
  <c r="Y112" i="1" s="1"/>
  <c r="E112" i="1"/>
  <c r="W112" i="1" s="1"/>
  <c r="Y111" i="1"/>
  <c r="U111" i="1"/>
  <c r="U110" i="1" s="1"/>
  <c r="U109" i="1" s="1"/>
  <c r="Q111" i="1"/>
  <c r="V111" i="1" s="1"/>
  <c r="M111" i="1"/>
  <c r="X111" i="1" s="1"/>
  <c r="I111" i="1"/>
  <c r="E111" i="1"/>
  <c r="W111" i="1" s="1"/>
  <c r="W110" i="1" s="1"/>
  <c r="T110" i="1"/>
  <c r="T109" i="1" s="1"/>
  <c r="T232" i="1" s="1"/>
  <c r="S110" i="1"/>
  <c r="R110" i="1"/>
  <c r="R109" i="1" s="1"/>
  <c r="R232" i="1" s="1"/>
  <c r="P110" i="1"/>
  <c r="P109" i="1" s="1"/>
  <c r="O110" i="1"/>
  <c r="N110" i="1"/>
  <c r="N109" i="1" s="1"/>
  <c r="N232" i="1" s="1"/>
  <c r="L110" i="1"/>
  <c r="L109" i="1" s="1"/>
  <c r="L232" i="1" s="1"/>
  <c r="K110" i="1"/>
  <c r="J110" i="1"/>
  <c r="H110" i="1"/>
  <c r="H109" i="1" s="1"/>
  <c r="H232" i="1" s="1"/>
  <c r="G110" i="1"/>
  <c r="F110" i="1"/>
  <c r="F109" i="1" s="1"/>
  <c r="F232" i="1" s="1"/>
  <c r="D110" i="1"/>
  <c r="D109" i="1" s="1"/>
  <c r="D232" i="1" s="1"/>
  <c r="C110" i="1"/>
  <c r="S109" i="1"/>
  <c r="S232" i="1" s="1"/>
  <c r="O109" i="1"/>
  <c r="K109" i="1"/>
  <c r="K232" i="1" s="1"/>
  <c r="G109" i="1"/>
  <c r="G232" i="1" s="1"/>
  <c r="C109" i="1"/>
  <c r="C232" i="1" s="1"/>
  <c r="U108" i="1"/>
  <c r="Q108" i="1"/>
  <c r="J108" i="1"/>
  <c r="I108" i="1"/>
  <c r="Y108" i="1" s="1"/>
  <c r="E108" i="1"/>
  <c r="W108" i="1" s="1"/>
  <c r="U107" i="1"/>
  <c r="Q107" i="1"/>
  <c r="J107" i="1"/>
  <c r="I107" i="1"/>
  <c r="Y107" i="1" s="1"/>
  <c r="E107" i="1"/>
  <c r="W107" i="1" s="1"/>
  <c r="U106" i="1"/>
  <c r="Q106" i="1"/>
  <c r="J106" i="1"/>
  <c r="I106" i="1"/>
  <c r="Y106" i="1" s="1"/>
  <c r="E106" i="1"/>
  <c r="W106" i="1" s="1"/>
  <c r="X105" i="1"/>
  <c r="U105" i="1"/>
  <c r="Q105" i="1"/>
  <c r="V105" i="1" s="1"/>
  <c r="M105" i="1"/>
  <c r="I105" i="1"/>
  <c r="Y105" i="1" s="1"/>
  <c r="E105" i="1"/>
  <c r="W105" i="1" s="1"/>
  <c r="Y104" i="1"/>
  <c r="U104" i="1"/>
  <c r="Q104" i="1"/>
  <c r="V104" i="1" s="1"/>
  <c r="M104" i="1"/>
  <c r="X104" i="1" s="1"/>
  <c r="I104" i="1"/>
  <c r="E104" i="1"/>
  <c r="W104" i="1" s="1"/>
  <c r="X103" i="1"/>
  <c r="U103" i="1"/>
  <c r="Q103" i="1"/>
  <c r="V103" i="1" s="1"/>
  <c r="M103" i="1"/>
  <c r="I103" i="1"/>
  <c r="Y103" i="1" s="1"/>
  <c r="E103" i="1"/>
  <c r="AA102" i="1"/>
  <c r="Y102" i="1"/>
  <c r="Z102" i="1" s="1"/>
  <c r="W102" i="1"/>
  <c r="U102" i="1"/>
  <c r="Q102" i="1"/>
  <c r="V102" i="1" s="1"/>
  <c r="M102" i="1"/>
  <c r="X102" i="1" s="1"/>
  <c r="I102" i="1"/>
  <c r="E102" i="1"/>
  <c r="X101" i="1"/>
  <c r="U101" i="1"/>
  <c r="Q101" i="1"/>
  <c r="V101" i="1" s="1"/>
  <c r="M101" i="1"/>
  <c r="I101" i="1"/>
  <c r="Y101" i="1" s="1"/>
  <c r="E101" i="1"/>
  <c r="AA100" i="1"/>
  <c r="Y100" i="1"/>
  <c r="Z100" i="1" s="1"/>
  <c r="W100" i="1"/>
  <c r="U100" i="1"/>
  <c r="Q100" i="1"/>
  <c r="V100" i="1" s="1"/>
  <c r="M100" i="1"/>
  <c r="X100" i="1" s="1"/>
  <c r="I100" i="1"/>
  <c r="E100" i="1"/>
  <c r="X99" i="1"/>
  <c r="U99" i="1"/>
  <c r="Q99" i="1"/>
  <c r="V99" i="1" s="1"/>
  <c r="M99" i="1"/>
  <c r="I99" i="1"/>
  <c r="Y99" i="1" s="1"/>
  <c r="E99" i="1"/>
  <c r="AA98" i="1"/>
  <c r="Y98" i="1"/>
  <c r="Z98" i="1" s="1"/>
  <c r="W98" i="1"/>
  <c r="U98" i="1"/>
  <c r="Q98" i="1"/>
  <c r="V98" i="1" s="1"/>
  <c r="M98" i="1"/>
  <c r="X98" i="1" s="1"/>
  <c r="I98" i="1"/>
  <c r="E98" i="1"/>
  <c r="X97" i="1"/>
  <c r="U97" i="1"/>
  <c r="Q97" i="1"/>
  <c r="V97" i="1" s="1"/>
  <c r="M97" i="1"/>
  <c r="I97" i="1"/>
  <c r="Y97" i="1" s="1"/>
  <c r="E97" i="1"/>
  <c r="AA96" i="1"/>
  <c r="Y96" i="1"/>
  <c r="Z96" i="1" s="1"/>
  <c r="W96" i="1"/>
  <c r="U96" i="1"/>
  <c r="Q96" i="1"/>
  <c r="V96" i="1" s="1"/>
  <c r="M96" i="1"/>
  <c r="X96" i="1" s="1"/>
  <c r="I96" i="1"/>
  <c r="E96" i="1"/>
  <c r="X95" i="1"/>
  <c r="U95" i="1"/>
  <c r="Q95" i="1"/>
  <c r="V95" i="1" s="1"/>
  <c r="M95" i="1"/>
  <c r="I95" i="1"/>
  <c r="Y95" i="1" s="1"/>
  <c r="E95" i="1"/>
  <c r="AA94" i="1"/>
  <c r="Y94" i="1"/>
  <c r="Z94" i="1" s="1"/>
  <c r="W94" i="1"/>
  <c r="U94" i="1"/>
  <c r="Q94" i="1"/>
  <c r="V94" i="1" s="1"/>
  <c r="M94" i="1"/>
  <c r="X94" i="1" s="1"/>
  <c r="I94" i="1"/>
  <c r="E94" i="1"/>
  <c r="X93" i="1"/>
  <c r="U93" i="1"/>
  <c r="Q93" i="1"/>
  <c r="V93" i="1" s="1"/>
  <c r="M93" i="1"/>
  <c r="I93" i="1"/>
  <c r="Y93" i="1" s="1"/>
  <c r="E93" i="1"/>
  <c r="AA92" i="1"/>
  <c r="Y92" i="1"/>
  <c r="Z92" i="1" s="1"/>
  <c r="W92" i="1"/>
  <c r="U92" i="1"/>
  <c r="Q92" i="1"/>
  <c r="V92" i="1" s="1"/>
  <c r="M92" i="1"/>
  <c r="X92" i="1" s="1"/>
  <c r="I92" i="1"/>
  <c r="E92" i="1"/>
  <c r="X91" i="1"/>
  <c r="U91" i="1"/>
  <c r="Q91" i="1"/>
  <c r="V91" i="1" s="1"/>
  <c r="M91" i="1"/>
  <c r="I91" i="1"/>
  <c r="Y91" i="1" s="1"/>
  <c r="E91" i="1"/>
  <c r="AA90" i="1"/>
  <c r="Y90" i="1"/>
  <c r="Z90" i="1" s="1"/>
  <c r="W90" i="1"/>
  <c r="U90" i="1"/>
  <c r="Q90" i="1"/>
  <c r="V90" i="1" s="1"/>
  <c r="M90" i="1"/>
  <c r="X90" i="1" s="1"/>
  <c r="I90" i="1"/>
  <c r="E90" i="1"/>
  <c r="X89" i="1"/>
  <c r="U89" i="1"/>
  <c r="Q89" i="1"/>
  <c r="Q87" i="1" s="1"/>
  <c r="M89" i="1"/>
  <c r="I89" i="1"/>
  <c r="E89" i="1"/>
  <c r="AA88" i="1"/>
  <c r="Y88" i="1"/>
  <c r="Z88" i="1" s="1"/>
  <c r="W88" i="1"/>
  <c r="U88" i="1"/>
  <c r="U87" i="1" s="1"/>
  <c r="Q88" i="1"/>
  <c r="V88" i="1" s="1"/>
  <c r="M88" i="1"/>
  <c r="I88" i="1"/>
  <c r="E88" i="1"/>
  <c r="T87" i="1"/>
  <c r="S87" i="1"/>
  <c r="R87" i="1"/>
  <c r="P87" i="1"/>
  <c r="O87" i="1"/>
  <c r="N87" i="1"/>
  <c r="L87" i="1"/>
  <c r="K87" i="1"/>
  <c r="J87" i="1"/>
  <c r="G87" i="1"/>
  <c r="F87" i="1"/>
  <c r="E87" i="1"/>
  <c r="D87" i="1"/>
  <c r="C87" i="1"/>
  <c r="X86" i="1"/>
  <c r="U86" i="1"/>
  <c r="Q86" i="1"/>
  <c r="V86" i="1" s="1"/>
  <c r="M86" i="1"/>
  <c r="I86" i="1"/>
  <c r="Y86" i="1" s="1"/>
  <c r="E86" i="1"/>
  <c r="W86" i="1" s="1"/>
  <c r="Y85" i="1"/>
  <c r="Z85" i="1" s="1"/>
  <c r="U85" i="1"/>
  <c r="Q85" i="1"/>
  <c r="M85" i="1"/>
  <c r="X85" i="1" s="1"/>
  <c r="I85" i="1"/>
  <c r="E85" i="1"/>
  <c r="W85" i="1" s="1"/>
  <c r="X84" i="1"/>
  <c r="U84" i="1"/>
  <c r="Q84" i="1"/>
  <c r="V84" i="1" s="1"/>
  <c r="M84" i="1"/>
  <c r="I84" i="1"/>
  <c r="Y84" i="1" s="1"/>
  <c r="E84" i="1"/>
  <c r="W84" i="1" s="1"/>
  <c r="Y83" i="1"/>
  <c r="Z83" i="1" s="1"/>
  <c r="U83" i="1"/>
  <c r="Q83" i="1"/>
  <c r="M83" i="1"/>
  <c r="X83" i="1" s="1"/>
  <c r="I83" i="1"/>
  <c r="E83" i="1"/>
  <c r="W83" i="1" s="1"/>
  <c r="X82" i="1"/>
  <c r="U82" i="1"/>
  <c r="Q82" i="1"/>
  <c r="V82" i="1" s="1"/>
  <c r="M82" i="1"/>
  <c r="I82" i="1"/>
  <c r="Y82" i="1" s="1"/>
  <c r="E82" i="1"/>
  <c r="W82" i="1" s="1"/>
  <c r="Y81" i="1"/>
  <c r="Z81" i="1" s="1"/>
  <c r="U81" i="1"/>
  <c r="Q81" i="1"/>
  <c r="M81" i="1"/>
  <c r="X81" i="1" s="1"/>
  <c r="I81" i="1"/>
  <c r="E81" i="1"/>
  <c r="W81" i="1" s="1"/>
  <c r="X80" i="1"/>
  <c r="U80" i="1"/>
  <c r="Q80" i="1"/>
  <c r="V80" i="1" s="1"/>
  <c r="M80" i="1"/>
  <c r="I80" i="1"/>
  <c r="Y80" i="1" s="1"/>
  <c r="E80" i="1"/>
  <c r="W80" i="1" s="1"/>
  <c r="Y79" i="1"/>
  <c r="Z79" i="1" s="1"/>
  <c r="U79" i="1"/>
  <c r="Q79" i="1"/>
  <c r="M79" i="1"/>
  <c r="X79" i="1" s="1"/>
  <c r="I79" i="1"/>
  <c r="E79" i="1"/>
  <c r="W79" i="1" s="1"/>
  <c r="X78" i="1"/>
  <c r="U78" i="1"/>
  <c r="Q78" i="1"/>
  <c r="V78" i="1" s="1"/>
  <c r="M78" i="1"/>
  <c r="I78" i="1"/>
  <c r="Y78" i="1" s="1"/>
  <c r="E78" i="1"/>
  <c r="W78" i="1" s="1"/>
  <c r="Y77" i="1"/>
  <c r="Z77" i="1" s="1"/>
  <c r="U77" i="1"/>
  <c r="Q77" i="1"/>
  <c r="M77" i="1"/>
  <c r="X77" i="1" s="1"/>
  <c r="I77" i="1"/>
  <c r="E77" i="1"/>
  <c r="W77" i="1" s="1"/>
  <c r="X76" i="1"/>
  <c r="U76" i="1"/>
  <c r="Q76" i="1"/>
  <c r="V76" i="1" s="1"/>
  <c r="M76" i="1"/>
  <c r="I76" i="1"/>
  <c r="Y76" i="1" s="1"/>
  <c r="E76" i="1"/>
  <c r="W76" i="1" s="1"/>
  <c r="Y75" i="1"/>
  <c r="Z75" i="1" s="1"/>
  <c r="U75" i="1"/>
  <c r="Q75" i="1"/>
  <c r="M75" i="1"/>
  <c r="X75" i="1" s="1"/>
  <c r="I75" i="1"/>
  <c r="E75" i="1"/>
  <c r="W75" i="1" s="1"/>
  <c r="Y74" i="1"/>
  <c r="Z74" i="1" s="1"/>
  <c r="U74" i="1"/>
  <c r="Q74" i="1"/>
  <c r="V74" i="1" s="1"/>
  <c r="M74" i="1"/>
  <c r="X74" i="1" s="1"/>
  <c r="I74" i="1"/>
  <c r="E74" i="1"/>
  <c r="W74" i="1" s="1"/>
  <c r="X73" i="1"/>
  <c r="U73" i="1"/>
  <c r="Q73" i="1"/>
  <c r="V73" i="1" s="1"/>
  <c r="M73" i="1"/>
  <c r="I73" i="1"/>
  <c r="Y73" i="1" s="1"/>
  <c r="E73" i="1"/>
  <c r="W73" i="1" s="1"/>
  <c r="Y72" i="1"/>
  <c r="U72" i="1"/>
  <c r="U71" i="1" s="1"/>
  <c r="Q72" i="1"/>
  <c r="V72" i="1" s="1"/>
  <c r="M72" i="1"/>
  <c r="X72" i="1" s="1"/>
  <c r="I72" i="1"/>
  <c r="E72" i="1"/>
  <c r="W72" i="1" s="1"/>
  <c r="W71" i="1" s="1"/>
  <c r="T71" i="1"/>
  <c r="S71" i="1"/>
  <c r="R71" i="1"/>
  <c r="P71" i="1"/>
  <c r="O71" i="1"/>
  <c r="N71" i="1"/>
  <c r="L71" i="1"/>
  <c r="K71" i="1"/>
  <c r="J71" i="1"/>
  <c r="H71" i="1"/>
  <c r="G71" i="1"/>
  <c r="F71" i="1"/>
  <c r="D71" i="1"/>
  <c r="C71" i="1"/>
  <c r="Y70" i="1"/>
  <c r="U70" i="1"/>
  <c r="Q70" i="1"/>
  <c r="V70" i="1" s="1"/>
  <c r="M70" i="1"/>
  <c r="X70" i="1" s="1"/>
  <c r="I70" i="1"/>
  <c r="E70" i="1"/>
  <c r="W70" i="1" s="1"/>
  <c r="X69" i="1"/>
  <c r="U69" i="1"/>
  <c r="Q69" i="1"/>
  <c r="V69" i="1" s="1"/>
  <c r="M69" i="1"/>
  <c r="I69" i="1"/>
  <c r="Y69" i="1" s="1"/>
  <c r="E69" i="1"/>
  <c r="W69" i="1" s="1"/>
  <c r="Y68" i="1"/>
  <c r="U68" i="1"/>
  <c r="U67" i="1" s="1"/>
  <c r="Q68" i="1"/>
  <c r="V68" i="1" s="1"/>
  <c r="V67" i="1" s="1"/>
  <c r="M68" i="1"/>
  <c r="X68" i="1" s="1"/>
  <c r="I68" i="1"/>
  <c r="E68" i="1"/>
  <c r="W68" i="1" s="1"/>
  <c r="W67" i="1" s="1"/>
  <c r="T67" i="1"/>
  <c r="S67" i="1"/>
  <c r="R67" i="1"/>
  <c r="P67" i="1"/>
  <c r="O67" i="1"/>
  <c r="N67" i="1"/>
  <c r="L67" i="1"/>
  <c r="K67" i="1"/>
  <c r="J67" i="1"/>
  <c r="H67" i="1"/>
  <c r="G67" i="1"/>
  <c r="F67" i="1"/>
  <c r="D67" i="1"/>
  <c r="C67" i="1"/>
  <c r="U66" i="1"/>
  <c r="Q66" i="1"/>
  <c r="V66" i="1" s="1"/>
  <c r="M66" i="1"/>
  <c r="K66" i="1"/>
  <c r="X66" i="1" s="1"/>
  <c r="I66" i="1"/>
  <c r="Y66" i="1" s="1"/>
  <c r="E66" i="1"/>
  <c r="Y65" i="1"/>
  <c r="U65" i="1"/>
  <c r="Q65" i="1"/>
  <c r="V65" i="1" s="1"/>
  <c r="M65" i="1"/>
  <c r="X65" i="1" s="1"/>
  <c r="I65" i="1"/>
  <c r="E65" i="1"/>
  <c r="W65" i="1" s="1"/>
  <c r="X64" i="1"/>
  <c r="U64" i="1"/>
  <c r="Q64" i="1"/>
  <c r="V64" i="1" s="1"/>
  <c r="M64" i="1"/>
  <c r="I64" i="1"/>
  <c r="Y64" i="1" s="1"/>
  <c r="E64" i="1"/>
  <c r="W64" i="1" s="1"/>
  <c r="Y63" i="1"/>
  <c r="U63" i="1"/>
  <c r="Q63" i="1"/>
  <c r="V63" i="1" s="1"/>
  <c r="M63" i="1"/>
  <c r="X63" i="1" s="1"/>
  <c r="I63" i="1"/>
  <c r="E63" i="1"/>
  <c r="W63" i="1" s="1"/>
  <c r="X62" i="1"/>
  <c r="V62" i="1"/>
  <c r="I62" i="1"/>
  <c r="Y62" i="1" s="1"/>
  <c r="E62" i="1"/>
  <c r="W62" i="1" s="1"/>
  <c r="X61" i="1"/>
  <c r="U61" i="1"/>
  <c r="Q61" i="1"/>
  <c r="V61" i="1" s="1"/>
  <c r="M61" i="1"/>
  <c r="I61" i="1"/>
  <c r="Y61" i="1" s="1"/>
  <c r="E61" i="1"/>
  <c r="W61" i="1" s="1"/>
  <c r="Y60" i="1"/>
  <c r="U60" i="1"/>
  <c r="U59" i="1" s="1"/>
  <c r="Q60" i="1"/>
  <c r="V60" i="1" s="1"/>
  <c r="M60" i="1"/>
  <c r="X60" i="1" s="1"/>
  <c r="I60" i="1"/>
  <c r="E60" i="1"/>
  <c r="W60" i="1" s="1"/>
  <c r="T59" i="1"/>
  <c r="S59" i="1"/>
  <c r="R59" i="1"/>
  <c r="P59" i="1"/>
  <c r="O59" i="1"/>
  <c r="N59" i="1"/>
  <c r="L59" i="1"/>
  <c r="K59" i="1"/>
  <c r="J59" i="1"/>
  <c r="H59" i="1"/>
  <c r="G59" i="1"/>
  <c r="F59" i="1"/>
  <c r="D59" i="1"/>
  <c r="C59" i="1"/>
  <c r="Y58" i="1"/>
  <c r="U58" i="1"/>
  <c r="Q58" i="1"/>
  <c r="V58" i="1" s="1"/>
  <c r="M58" i="1"/>
  <c r="X58" i="1" s="1"/>
  <c r="I58" i="1"/>
  <c r="E58" i="1"/>
  <c r="W58" i="1" s="1"/>
  <c r="X57" i="1"/>
  <c r="U57" i="1"/>
  <c r="Q57" i="1"/>
  <c r="V57" i="1" s="1"/>
  <c r="M57" i="1"/>
  <c r="I57" i="1"/>
  <c r="Y57" i="1" s="1"/>
  <c r="E57" i="1"/>
  <c r="W57" i="1" s="1"/>
  <c r="Y56" i="1"/>
  <c r="U56" i="1"/>
  <c r="Q56" i="1"/>
  <c r="V56" i="1" s="1"/>
  <c r="M56" i="1"/>
  <c r="X56" i="1" s="1"/>
  <c r="I56" i="1"/>
  <c r="E56" i="1"/>
  <c r="W56" i="1" s="1"/>
  <c r="U55" i="1"/>
  <c r="Q55" i="1"/>
  <c r="K55" i="1"/>
  <c r="I55" i="1"/>
  <c r="E55" i="1"/>
  <c r="W55" i="1" s="1"/>
  <c r="C55" i="1"/>
  <c r="U54" i="1"/>
  <c r="T54" i="1"/>
  <c r="S54" i="1"/>
  <c r="R54" i="1"/>
  <c r="Q54" i="1"/>
  <c r="P54" i="1"/>
  <c r="O54" i="1"/>
  <c r="N54" i="1"/>
  <c r="L54" i="1"/>
  <c r="K54" i="1"/>
  <c r="J54" i="1"/>
  <c r="I54" i="1"/>
  <c r="Y54" i="1" s="1"/>
  <c r="H54" i="1"/>
  <c r="G54" i="1"/>
  <c r="F54" i="1"/>
  <c r="E54" i="1"/>
  <c r="D54" i="1"/>
  <c r="C54" i="1"/>
  <c r="X53" i="1"/>
  <c r="U53" i="1"/>
  <c r="Q53" i="1"/>
  <c r="V53" i="1" s="1"/>
  <c r="M53" i="1"/>
  <c r="I53" i="1"/>
  <c r="Y53" i="1" s="1"/>
  <c r="E53" i="1"/>
  <c r="W53" i="1" s="1"/>
  <c r="Y52" i="1"/>
  <c r="U52" i="1"/>
  <c r="U51" i="1" s="1"/>
  <c r="Q52" i="1"/>
  <c r="V52" i="1" s="1"/>
  <c r="V51" i="1" s="1"/>
  <c r="M52" i="1"/>
  <c r="X52" i="1" s="1"/>
  <c r="I52" i="1"/>
  <c r="E52" i="1"/>
  <c r="W52" i="1" s="1"/>
  <c r="W51" i="1" s="1"/>
  <c r="T51" i="1"/>
  <c r="S51" i="1"/>
  <c r="R51" i="1"/>
  <c r="P51" i="1"/>
  <c r="O51" i="1"/>
  <c r="N51" i="1"/>
  <c r="L51" i="1"/>
  <c r="K51" i="1"/>
  <c r="J51" i="1"/>
  <c r="H51" i="1"/>
  <c r="G51" i="1"/>
  <c r="F51" i="1"/>
  <c r="D51" i="1"/>
  <c r="C51" i="1"/>
  <c r="U50" i="1"/>
  <c r="Q50" i="1"/>
  <c r="V50" i="1" s="1"/>
  <c r="M50" i="1"/>
  <c r="K50" i="1"/>
  <c r="X50" i="1" s="1"/>
  <c r="I50" i="1"/>
  <c r="Y50" i="1" s="1"/>
  <c r="E50" i="1"/>
  <c r="Y49" i="1"/>
  <c r="U49" i="1"/>
  <c r="U48" i="1" s="1"/>
  <c r="Q49" i="1"/>
  <c r="V49" i="1" s="1"/>
  <c r="M49" i="1"/>
  <c r="X49" i="1" s="1"/>
  <c r="I49" i="1"/>
  <c r="E49" i="1"/>
  <c r="W49" i="1" s="1"/>
  <c r="T48" i="1"/>
  <c r="S48" i="1"/>
  <c r="R48" i="1"/>
  <c r="Q48" i="1"/>
  <c r="P48" i="1"/>
  <c r="O48" i="1"/>
  <c r="N48" i="1"/>
  <c r="L48" i="1"/>
  <c r="K48" i="1"/>
  <c r="J48" i="1"/>
  <c r="H48" i="1"/>
  <c r="G48" i="1"/>
  <c r="F48" i="1"/>
  <c r="D48" i="1"/>
  <c r="C48" i="1"/>
  <c r="Y47" i="1"/>
  <c r="U47" i="1"/>
  <c r="Q47" i="1"/>
  <c r="V47" i="1" s="1"/>
  <c r="M47" i="1"/>
  <c r="X47" i="1" s="1"/>
  <c r="I47" i="1"/>
  <c r="E47" i="1"/>
  <c r="W47" i="1" s="1"/>
  <c r="X46" i="1"/>
  <c r="U46" i="1"/>
  <c r="Q46" i="1"/>
  <c r="V46" i="1" s="1"/>
  <c r="M46" i="1"/>
  <c r="I46" i="1"/>
  <c r="Y46" i="1" s="1"/>
  <c r="E46" i="1"/>
  <c r="W46" i="1" s="1"/>
  <c r="Y45" i="1"/>
  <c r="U45" i="1"/>
  <c r="Q45" i="1"/>
  <c r="V45" i="1" s="1"/>
  <c r="M45" i="1"/>
  <c r="X45" i="1" s="1"/>
  <c r="I45" i="1"/>
  <c r="E45" i="1"/>
  <c r="W45" i="1" s="1"/>
  <c r="X44" i="1"/>
  <c r="U44" i="1"/>
  <c r="Q44" i="1"/>
  <c r="V44" i="1" s="1"/>
  <c r="M44" i="1"/>
  <c r="I44" i="1"/>
  <c r="Y44" i="1" s="1"/>
  <c r="E44" i="1"/>
  <c r="W44" i="1" s="1"/>
  <c r="Y43" i="1"/>
  <c r="U43" i="1"/>
  <c r="Q43" i="1"/>
  <c r="V43" i="1" s="1"/>
  <c r="M43" i="1"/>
  <c r="X43" i="1" s="1"/>
  <c r="I43" i="1"/>
  <c r="E43" i="1"/>
  <c r="W43" i="1" s="1"/>
  <c r="X42" i="1"/>
  <c r="U42" i="1"/>
  <c r="Q42" i="1"/>
  <c r="V42" i="1" s="1"/>
  <c r="M42" i="1"/>
  <c r="I42" i="1"/>
  <c r="Y42" i="1" s="1"/>
  <c r="E42" i="1"/>
  <c r="W42" i="1" s="1"/>
  <c r="Y41" i="1"/>
  <c r="U41" i="1"/>
  <c r="U40" i="1" s="1"/>
  <c r="Q41" i="1"/>
  <c r="V41" i="1" s="1"/>
  <c r="V40" i="1" s="1"/>
  <c r="M41" i="1"/>
  <c r="X41" i="1" s="1"/>
  <c r="I41" i="1"/>
  <c r="E41" i="1"/>
  <c r="W41" i="1" s="1"/>
  <c r="W40" i="1" s="1"/>
  <c r="T40" i="1"/>
  <c r="T39" i="1" s="1"/>
  <c r="T231" i="1" s="1"/>
  <c r="S40" i="1"/>
  <c r="R40" i="1"/>
  <c r="R39" i="1" s="1"/>
  <c r="R231" i="1" s="1"/>
  <c r="P40" i="1"/>
  <c r="P39" i="1" s="1"/>
  <c r="O40" i="1"/>
  <c r="N40" i="1"/>
  <c r="N39" i="1" s="1"/>
  <c r="N231" i="1" s="1"/>
  <c r="L40" i="1"/>
  <c r="L39" i="1" s="1"/>
  <c r="L231" i="1" s="1"/>
  <c r="K40" i="1"/>
  <c r="J40" i="1"/>
  <c r="H40" i="1"/>
  <c r="H39" i="1" s="1"/>
  <c r="H231" i="1" s="1"/>
  <c r="G40" i="1"/>
  <c r="F40" i="1"/>
  <c r="F39" i="1" s="1"/>
  <c r="F231" i="1" s="1"/>
  <c r="D40" i="1"/>
  <c r="D39" i="1" s="1"/>
  <c r="D231" i="1" s="1"/>
  <c r="C40" i="1"/>
  <c r="S39" i="1"/>
  <c r="S231" i="1" s="1"/>
  <c r="O39" i="1"/>
  <c r="K39" i="1"/>
  <c r="K231" i="1" s="1"/>
  <c r="G39" i="1"/>
  <c r="G231" i="1" s="1"/>
  <c r="C39" i="1"/>
  <c r="C231" i="1" s="1"/>
  <c r="X38" i="1"/>
  <c r="U38" i="1"/>
  <c r="Q38" i="1"/>
  <c r="V38" i="1" s="1"/>
  <c r="M38" i="1"/>
  <c r="I38" i="1"/>
  <c r="Y38" i="1" s="1"/>
  <c r="E38" i="1"/>
  <c r="W38" i="1" s="1"/>
  <c r="Y37" i="1"/>
  <c r="U37" i="1"/>
  <c r="Q37" i="1"/>
  <c r="V37" i="1" s="1"/>
  <c r="M37" i="1"/>
  <c r="X37" i="1" s="1"/>
  <c r="I37" i="1"/>
  <c r="E37" i="1"/>
  <c r="W37" i="1" s="1"/>
  <c r="X36" i="1"/>
  <c r="U36" i="1"/>
  <c r="Q36" i="1"/>
  <c r="V36" i="1" s="1"/>
  <c r="V35" i="1" s="1"/>
  <c r="M36" i="1"/>
  <c r="I36" i="1"/>
  <c r="Y36" i="1" s="1"/>
  <c r="E36" i="1"/>
  <c r="W36" i="1" s="1"/>
  <c r="W35" i="1" s="1"/>
  <c r="U35" i="1"/>
  <c r="T35" i="1"/>
  <c r="S35" i="1"/>
  <c r="R35" i="1"/>
  <c r="Q35" i="1"/>
  <c r="P35" i="1"/>
  <c r="O35" i="1"/>
  <c r="N35" i="1"/>
  <c r="M35" i="1"/>
  <c r="L35" i="1"/>
  <c r="K35" i="1"/>
  <c r="J35" i="1"/>
  <c r="X35" i="1" s="1"/>
  <c r="I35" i="1"/>
  <c r="Y35" i="1" s="1"/>
  <c r="H35" i="1"/>
  <c r="G35" i="1"/>
  <c r="F35" i="1"/>
  <c r="E35" i="1"/>
  <c r="D35" i="1"/>
  <c r="C35" i="1"/>
  <c r="Z34" i="1"/>
  <c r="Y34" i="1"/>
  <c r="AA34" i="1" s="1"/>
  <c r="J34" i="1"/>
  <c r="X34" i="1" s="1"/>
  <c r="E34" i="1"/>
  <c r="W34" i="1" s="1"/>
  <c r="X33" i="1"/>
  <c r="I33" i="1"/>
  <c r="Y33" i="1" s="1"/>
  <c r="E33" i="1"/>
  <c r="U32" i="1"/>
  <c r="U30" i="1" s="1"/>
  <c r="Q32" i="1"/>
  <c r="I32" i="1"/>
  <c r="Y32" i="1" s="1"/>
  <c r="E32" i="1"/>
  <c r="Y31" i="1"/>
  <c r="J31" i="1"/>
  <c r="X31" i="1" s="1"/>
  <c r="E31" i="1"/>
  <c r="W31" i="1" s="1"/>
  <c r="T30" i="1"/>
  <c r="S30" i="1"/>
  <c r="R30" i="1"/>
  <c r="Q30" i="1"/>
  <c r="P30" i="1"/>
  <c r="O30" i="1"/>
  <c r="N30" i="1"/>
  <c r="L30" i="1"/>
  <c r="K30" i="1"/>
  <c r="H30" i="1"/>
  <c r="G30" i="1"/>
  <c r="F30" i="1"/>
  <c r="D30" i="1"/>
  <c r="C30" i="1"/>
  <c r="U29" i="1"/>
  <c r="Q29" i="1"/>
  <c r="I29" i="1"/>
  <c r="E29" i="1"/>
  <c r="Y28" i="1"/>
  <c r="Z28" i="1" s="1"/>
  <c r="U28" i="1"/>
  <c r="U25" i="1" s="1"/>
  <c r="Q28" i="1"/>
  <c r="M28" i="1"/>
  <c r="I28" i="1"/>
  <c r="J28" i="1" s="1"/>
  <c r="E28" i="1"/>
  <c r="Y27" i="1"/>
  <c r="Z27" i="1" s="1"/>
  <c r="J27" i="1"/>
  <c r="X27" i="1" s="1"/>
  <c r="E27" i="1"/>
  <c r="W27" i="1" s="1"/>
  <c r="X26" i="1"/>
  <c r="U26" i="1"/>
  <c r="Q26" i="1"/>
  <c r="V26" i="1" s="1"/>
  <c r="M26" i="1"/>
  <c r="I26" i="1"/>
  <c r="Y26" i="1" s="1"/>
  <c r="E26" i="1"/>
  <c r="T25" i="1"/>
  <c r="S25" i="1"/>
  <c r="R25" i="1"/>
  <c r="P25" i="1"/>
  <c r="O25" i="1"/>
  <c r="N25" i="1"/>
  <c r="L25" i="1"/>
  <c r="K25" i="1"/>
  <c r="I25" i="1"/>
  <c r="Y25" i="1" s="1"/>
  <c r="H25" i="1"/>
  <c r="G25" i="1"/>
  <c r="F25" i="1"/>
  <c r="E25" i="1"/>
  <c r="D25" i="1"/>
  <c r="C25" i="1"/>
  <c r="U24" i="1"/>
  <c r="Q24" i="1"/>
  <c r="V24" i="1" s="1"/>
  <c r="J24" i="1"/>
  <c r="M24" i="1" s="1"/>
  <c r="I24" i="1"/>
  <c r="Y24" i="1" s="1"/>
  <c r="E24" i="1"/>
  <c r="W24" i="1" s="1"/>
  <c r="X23" i="1"/>
  <c r="U23" i="1"/>
  <c r="Q23" i="1"/>
  <c r="V23" i="1" s="1"/>
  <c r="M23" i="1"/>
  <c r="I23" i="1"/>
  <c r="Y23" i="1" s="1"/>
  <c r="E23" i="1"/>
  <c r="W23" i="1" s="1"/>
  <c r="Y22" i="1"/>
  <c r="Z22" i="1" s="1"/>
  <c r="U22" i="1"/>
  <c r="Q22" i="1"/>
  <c r="M22" i="1"/>
  <c r="X22" i="1" s="1"/>
  <c r="I22" i="1"/>
  <c r="E22" i="1"/>
  <c r="W22" i="1" s="1"/>
  <c r="X21" i="1"/>
  <c r="U21" i="1"/>
  <c r="Q21" i="1"/>
  <c r="V21" i="1" s="1"/>
  <c r="M21" i="1"/>
  <c r="I21" i="1"/>
  <c r="Y21" i="1" s="1"/>
  <c r="E21" i="1"/>
  <c r="W21" i="1" s="1"/>
  <c r="Y20" i="1"/>
  <c r="Z20" i="1" s="1"/>
  <c r="U20" i="1"/>
  <c r="Q20" i="1"/>
  <c r="M20" i="1"/>
  <c r="I20" i="1"/>
  <c r="J20" i="1" s="1"/>
  <c r="E20" i="1"/>
  <c r="Y19" i="1"/>
  <c r="Z19" i="1" s="1"/>
  <c r="U19" i="1"/>
  <c r="T19" i="1"/>
  <c r="S19" i="1"/>
  <c r="R19" i="1"/>
  <c r="Q19" i="1"/>
  <c r="P19" i="1"/>
  <c r="O19" i="1"/>
  <c r="N19" i="1"/>
  <c r="M19" i="1"/>
  <c r="L19" i="1"/>
  <c r="K19" i="1"/>
  <c r="I19" i="1"/>
  <c r="H19" i="1"/>
  <c r="G19" i="1"/>
  <c r="F19" i="1"/>
  <c r="D19" i="1"/>
  <c r="C19" i="1"/>
  <c r="X18" i="1"/>
  <c r="U18" i="1"/>
  <c r="Q18" i="1"/>
  <c r="V18" i="1" s="1"/>
  <c r="M18" i="1"/>
  <c r="I18" i="1"/>
  <c r="Y18" i="1" s="1"/>
  <c r="E18" i="1"/>
  <c r="AA17" i="1"/>
  <c r="Y17" i="1"/>
  <c r="Z17" i="1" s="1"/>
  <c r="W17" i="1"/>
  <c r="U17" i="1"/>
  <c r="Q17" i="1"/>
  <c r="V17" i="1" s="1"/>
  <c r="M17" i="1"/>
  <c r="X17" i="1" s="1"/>
  <c r="I17" i="1"/>
  <c r="E17" i="1"/>
  <c r="X16" i="1"/>
  <c r="U16" i="1"/>
  <c r="Q16" i="1"/>
  <c r="V16" i="1" s="1"/>
  <c r="M16" i="1"/>
  <c r="I16" i="1"/>
  <c r="Y16" i="1" s="1"/>
  <c r="E16" i="1"/>
  <c r="AA15" i="1"/>
  <c r="Y15" i="1"/>
  <c r="Z15" i="1" s="1"/>
  <c r="W15" i="1"/>
  <c r="U15" i="1"/>
  <c r="Q15" i="1"/>
  <c r="V15" i="1" s="1"/>
  <c r="M15" i="1"/>
  <c r="X15" i="1" s="1"/>
  <c r="I15" i="1"/>
  <c r="E15" i="1"/>
  <c r="X14" i="1"/>
  <c r="U14" i="1"/>
  <c r="Q14" i="1"/>
  <c r="V14" i="1" s="1"/>
  <c r="M14" i="1"/>
  <c r="I14" i="1"/>
  <c r="Y14" i="1" s="1"/>
  <c r="E14" i="1"/>
  <c r="AA13" i="1"/>
  <c r="Y13" i="1"/>
  <c r="Z13" i="1" s="1"/>
  <c r="W13" i="1"/>
  <c r="U13" i="1"/>
  <c r="Q13" i="1"/>
  <c r="V13" i="1" s="1"/>
  <c r="M13" i="1"/>
  <c r="X13" i="1" s="1"/>
  <c r="I13" i="1"/>
  <c r="E13" i="1"/>
  <c r="X12" i="1"/>
  <c r="U12" i="1"/>
  <c r="Q12" i="1"/>
  <c r="V12" i="1" s="1"/>
  <c r="M12" i="1"/>
  <c r="I12" i="1"/>
  <c r="Y12" i="1" s="1"/>
  <c r="E12" i="1"/>
  <c r="AA11" i="1"/>
  <c r="Y11" i="1"/>
  <c r="Z11" i="1" s="1"/>
  <c r="W11" i="1"/>
  <c r="U11" i="1"/>
  <c r="Q11" i="1"/>
  <c r="V11" i="1" s="1"/>
  <c r="M11" i="1"/>
  <c r="X11" i="1" s="1"/>
  <c r="I11" i="1"/>
  <c r="E11" i="1"/>
  <c r="X10" i="1"/>
  <c r="U10" i="1"/>
  <c r="Q10" i="1"/>
  <c r="V10" i="1" s="1"/>
  <c r="V9" i="1" s="1"/>
  <c r="M10" i="1"/>
  <c r="I10" i="1"/>
  <c r="Y10" i="1" s="1"/>
  <c r="E10" i="1"/>
  <c r="U9" i="1"/>
  <c r="T9" i="1"/>
  <c r="S9" i="1"/>
  <c r="R9" i="1"/>
  <c r="P9" i="1"/>
  <c r="O9" i="1"/>
  <c r="N9" i="1"/>
  <c r="M9" i="1"/>
  <c r="L9" i="1"/>
  <c r="K9" i="1"/>
  <c r="J9" i="1"/>
  <c r="X9" i="1" s="1"/>
  <c r="H9" i="1"/>
  <c r="G9" i="1"/>
  <c r="F9" i="1"/>
  <c r="E9" i="1"/>
  <c r="D9" i="1"/>
  <c r="C9" i="1"/>
  <c r="T8" i="1"/>
  <c r="R8" i="1"/>
  <c r="R7" i="1" s="1"/>
  <c r="P8" i="1"/>
  <c r="P229" i="1" s="1"/>
  <c r="N8" i="1"/>
  <c r="L8" i="1"/>
  <c r="H8" i="1"/>
  <c r="F8" i="1"/>
  <c r="F7" i="1" s="1"/>
  <c r="D8" i="1"/>
  <c r="T7" i="1"/>
  <c r="P7" i="1"/>
  <c r="L7" i="1"/>
  <c r="H7" i="1"/>
  <c r="D7" i="1"/>
  <c r="Z25" i="1" l="1"/>
  <c r="AA25" i="1"/>
  <c r="N230" i="1"/>
  <c r="N229" i="1"/>
  <c r="N7" i="1"/>
  <c r="D230" i="1"/>
  <c r="D229" i="1"/>
  <c r="H230" i="1"/>
  <c r="H229" i="1"/>
  <c r="L230" i="1"/>
  <c r="L229" i="1"/>
  <c r="L238" i="1" s="1"/>
  <c r="T230" i="1"/>
  <c r="T229" i="1"/>
  <c r="C8" i="1"/>
  <c r="G8" i="1"/>
  <c r="I9" i="1"/>
  <c r="K8" i="1"/>
  <c r="O8" i="1"/>
  <c r="Q9" i="1"/>
  <c r="Q8" i="1" s="1"/>
  <c r="S8" i="1"/>
  <c r="U8" i="1"/>
  <c r="W10" i="1"/>
  <c r="W12" i="1"/>
  <c r="W14" i="1"/>
  <c r="W16" i="1"/>
  <c r="W18" i="1"/>
  <c r="E19" i="1"/>
  <c r="E8" i="1" s="1"/>
  <c r="AA19" i="1"/>
  <c r="X20" i="1"/>
  <c r="J19" i="1"/>
  <c r="V20" i="1"/>
  <c r="V19" i="1" s="1"/>
  <c r="W20" i="1"/>
  <c r="W19" i="1" s="1"/>
  <c r="AA20" i="1"/>
  <c r="Z21" i="1"/>
  <c r="AA21" i="1" s="1"/>
  <c r="V22" i="1"/>
  <c r="AA22" i="1"/>
  <c r="Z23" i="1"/>
  <c r="AA23" i="1" s="1"/>
  <c r="Z24" i="1"/>
  <c r="AA24" i="1" s="1"/>
  <c r="Q25" i="1"/>
  <c r="W26" i="1"/>
  <c r="W25" i="1" s="1"/>
  <c r="AA27" i="1"/>
  <c r="X28" i="1"/>
  <c r="V28" i="1"/>
  <c r="W28" i="1"/>
  <c r="AA28" i="1"/>
  <c r="J29" i="1"/>
  <c r="Y29" i="1"/>
  <c r="W29" i="1"/>
  <c r="AA31" i="1"/>
  <c r="Z32" i="1"/>
  <c r="AA32" i="1"/>
  <c r="Z33" i="1"/>
  <c r="AA33" i="1" s="1"/>
  <c r="Z35" i="1"/>
  <c r="AA35" i="1" s="1"/>
  <c r="Z36" i="1"/>
  <c r="AA36" i="1"/>
  <c r="Z38" i="1"/>
  <c r="AA38" i="1" s="1"/>
  <c r="U39" i="1"/>
  <c r="V48" i="1"/>
  <c r="AA49" i="1"/>
  <c r="Z50" i="1"/>
  <c r="AA50" i="1" s="1"/>
  <c r="Z53" i="1"/>
  <c r="AA53" i="1"/>
  <c r="W54" i="1"/>
  <c r="Z57" i="1"/>
  <c r="AA57" i="1"/>
  <c r="V59" i="1"/>
  <c r="Z61" i="1"/>
  <c r="AA61" i="1"/>
  <c r="Z62" i="1"/>
  <c r="AA62" i="1"/>
  <c r="Z64" i="1"/>
  <c r="AA64" i="1" s="1"/>
  <c r="Z66" i="1"/>
  <c r="AA66" i="1" s="1"/>
  <c r="AA68" i="1"/>
  <c r="Z69" i="1"/>
  <c r="AA69" i="1"/>
  <c r="X71" i="1"/>
  <c r="AA72" i="1"/>
  <c r="Z73" i="1"/>
  <c r="AA73" i="1"/>
  <c r="F230" i="1"/>
  <c r="F229" i="1"/>
  <c r="R230" i="1"/>
  <c r="R229" i="1"/>
  <c r="AA10" i="1"/>
  <c r="Z10" i="1"/>
  <c r="AA12" i="1"/>
  <c r="Z12" i="1"/>
  <c r="AA14" i="1"/>
  <c r="Z14" i="1"/>
  <c r="AA16" i="1"/>
  <c r="Z16" i="1"/>
  <c r="Z18" i="1"/>
  <c r="AA18" i="1" s="1"/>
  <c r="X24" i="1"/>
  <c r="AA26" i="1"/>
  <c r="Z26" i="1"/>
  <c r="Z42" i="1"/>
  <c r="AA42" i="1" s="1"/>
  <c r="AA43" i="1"/>
  <c r="Z44" i="1"/>
  <c r="AA44" i="1"/>
  <c r="Z46" i="1"/>
  <c r="AA46" i="1" s="1"/>
  <c r="AA47" i="1"/>
  <c r="Z54" i="1"/>
  <c r="AA54" i="1" s="1"/>
  <c r="W59" i="1"/>
  <c r="W32" i="1"/>
  <c r="W30" i="1" s="1"/>
  <c r="W33" i="1"/>
  <c r="E30" i="1"/>
  <c r="I30" i="1"/>
  <c r="Y30" i="1" s="1"/>
  <c r="Z31" i="1"/>
  <c r="J32" i="1"/>
  <c r="V33" i="1"/>
  <c r="Z37" i="1"/>
  <c r="AA37" i="1" s="1"/>
  <c r="J39" i="1"/>
  <c r="E40" i="1"/>
  <c r="I40" i="1"/>
  <c r="M40" i="1"/>
  <c r="X40" i="1" s="1"/>
  <c r="Q40" i="1"/>
  <c r="Z41" i="1"/>
  <c r="AA41" i="1" s="1"/>
  <c r="Z43" i="1"/>
  <c r="Z45" i="1"/>
  <c r="AA45" i="1" s="1"/>
  <c r="Z47" i="1"/>
  <c r="E48" i="1"/>
  <c r="I48" i="1"/>
  <c r="Y48" i="1" s="1"/>
  <c r="M48" i="1"/>
  <c r="X48" i="1" s="1"/>
  <c r="Z49" i="1"/>
  <c r="E51" i="1"/>
  <c r="I51" i="1"/>
  <c r="Y51" i="1" s="1"/>
  <c r="M51" i="1"/>
  <c r="X51" i="1" s="1"/>
  <c r="Q51" i="1"/>
  <c r="Z52" i="1"/>
  <c r="AA52" i="1" s="1"/>
  <c r="M55" i="1"/>
  <c r="M54" i="1" s="1"/>
  <c r="X54" i="1" s="1"/>
  <c r="Z56" i="1"/>
  <c r="AA56" i="1" s="1"/>
  <c r="Z58" i="1"/>
  <c r="AA58" i="1" s="1"/>
  <c r="E59" i="1"/>
  <c r="I59" i="1"/>
  <c r="Y59" i="1" s="1"/>
  <c r="M59" i="1"/>
  <c r="X59" i="1" s="1"/>
  <c r="Q59" i="1"/>
  <c r="Z60" i="1"/>
  <c r="AA60" i="1" s="1"/>
  <c r="Z63" i="1"/>
  <c r="AA63" i="1" s="1"/>
  <c r="Z65" i="1"/>
  <c r="AA65" i="1" s="1"/>
  <c r="E67" i="1"/>
  <c r="I67" i="1"/>
  <c r="Y67" i="1" s="1"/>
  <c r="M67" i="1"/>
  <c r="X67" i="1" s="1"/>
  <c r="Q67" i="1"/>
  <c r="Z68" i="1"/>
  <c r="Z70" i="1"/>
  <c r="AA70" i="1" s="1"/>
  <c r="E71" i="1"/>
  <c r="I71" i="1"/>
  <c r="Y71" i="1" s="1"/>
  <c r="M71" i="1"/>
  <c r="Q71" i="1"/>
  <c r="Z72" i="1"/>
  <c r="V75" i="1"/>
  <c r="V71" i="1" s="1"/>
  <c r="AA75" i="1"/>
  <c r="AA76" i="1"/>
  <c r="Z76" i="1"/>
  <c r="V77" i="1"/>
  <c r="AA77" i="1"/>
  <c r="AA78" i="1"/>
  <c r="Z78" i="1"/>
  <c r="V79" i="1"/>
  <c r="AA79" i="1"/>
  <c r="AA80" i="1"/>
  <c r="Z80" i="1"/>
  <c r="V81" i="1"/>
  <c r="AA81" i="1"/>
  <c r="AA82" i="1"/>
  <c r="Z82" i="1"/>
  <c r="V83" i="1"/>
  <c r="AA83" i="1"/>
  <c r="AA84" i="1"/>
  <c r="Z84" i="1"/>
  <c r="V85" i="1"/>
  <c r="AA85" i="1"/>
  <c r="AA86" i="1"/>
  <c r="Z86" i="1"/>
  <c r="X88" i="1"/>
  <c r="W89" i="1"/>
  <c r="W87" i="1" s="1"/>
  <c r="W91" i="1"/>
  <c r="W93" i="1"/>
  <c r="W95" i="1"/>
  <c r="W97" i="1"/>
  <c r="W99" i="1"/>
  <c r="W101" i="1"/>
  <c r="W103" i="1"/>
  <c r="AA104" i="1"/>
  <c r="Z105" i="1"/>
  <c r="AA105" i="1"/>
  <c r="Z106" i="1"/>
  <c r="AA106" i="1"/>
  <c r="X107" i="1"/>
  <c r="Z108" i="1"/>
  <c r="AA108" i="1"/>
  <c r="Z112" i="1"/>
  <c r="AA112" i="1"/>
  <c r="Z114" i="1"/>
  <c r="AA114" i="1" s="1"/>
  <c r="Z116" i="1"/>
  <c r="AA116" i="1"/>
  <c r="Z117" i="1"/>
  <c r="AA117" i="1"/>
  <c r="AA118" i="1"/>
  <c r="Z118" i="1"/>
  <c r="W118" i="1"/>
  <c r="Z121" i="1"/>
  <c r="AA121" i="1" s="1"/>
  <c r="V121" i="1"/>
  <c r="Z131" i="1"/>
  <c r="AA131" i="1" s="1"/>
  <c r="Z163" i="1"/>
  <c r="AA163" i="1" s="1"/>
  <c r="V163" i="1"/>
  <c r="E231" i="1"/>
  <c r="W50" i="1"/>
  <c r="W48" i="1" s="1"/>
  <c r="W39" i="1" s="1"/>
  <c r="W231" i="1" s="1"/>
  <c r="W66" i="1"/>
  <c r="AA74" i="1"/>
  <c r="Y89" i="1"/>
  <c r="I87" i="1"/>
  <c r="Y87" i="1" s="1"/>
  <c r="V89" i="1"/>
  <c r="Z91" i="1"/>
  <c r="AA91" i="1" s="1"/>
  <c r="Z93" i="1"/>
  <c r="AA93" i="1" s="1"/>
  <c r="Z95" i="1"/>
  <c r="AA95" i="1" s="1"/>
  <c r="Z97" i="1"/>
  <c r="AA97" i="1" s="1"/>
  <c r="Z99" i="1"/>
  <c r="AA99" i="1" s="1"/>
  <c r="Z101" i="1"/>
  <c r="AA101" i="1" s="1"/>
  <c r="Z103" i="1"/>
  <c r="AA103" i="1"/>
  <c r="Z107" i="1"/>
  <c r="AA107" i="1" s="1"/>
  <c r="V107" i="1"/>
  <c r="X117" i="1"/>
  <c r="Z119" i="1"/>
  <c r="AA119" i="1" s="1"/>
  <c r="Z120" i="1"/>
  <c r="AA120" i="1"/>
  <c r="X121" i="1"/>
  <c r="X123" i="1"/>
  <c r="Z125" i="1"/>
  <c r="AA125" i="1" s="1"/>
  <c r="Z127" i="1"/>
  <c r="AA127" i="1"/>
  <c r="Z129" i="1"/>
  <c r="AA129" i="1" s="1"/>
  <c r="Z132" i="1"/>
  <c r="AA132" i="1" s="1"/>
  <c r="Z133" i="1"/>
  <c r="AA133" i="1"/>
  <c r="Z135" i="1"/>
  <c r="AA135" i="1" s="1"/>
  <c r="Z137" i="1"/>
  <c r="AA137" i="1" s="1"/>
  <c r="Z140" i="1"/>
  <c r="AA140" i="1" s="1"/>
  <c r="Z142" i="1"/>
  <c r="AA142" i="1"/>
  <c r="Z144" i="1"/>
  <c r="AA144" i="1" s="1"/>
  <c r="Z148" i="1"/>
  <c r="AA148" i="1" s="1"/>
  <c r="AA149" i="1"/>
  <c r="Z150" i="1"/>
  <c r="AA150" i="1"/>
  <c r="Z151" i="1"/>
  <c r="AA151" i="1"/>
  <c r="AA152" i="1"/>
  <c r="Z152" i="1"/>
  <c r="Z153" i="1"/>
  <c r="AA153" i="1" s="1"/>
  <c r="Z155" i="1"/>
  <c r="AA155" i="1" s="1"/>
  <c r="Z157" i="1"/>
  <c r="AA157" i="1"/>
  <c r="Z159" i="1"/>
  <c r="AA159" i="1" s="1"/>
  <c r="Z169" i="1"/>
  <c r="AA169" i="1"/>
  <c r="Z104" i="1"/>
  <c r="M106" i="1"/>
  <c r="M87" i="1" s="1"/>
  <c r="X87" i="1" s="1"/>
  <c r="M107" i="1"/>
  <c r="M108" i="1"/>
  <c r="V108" i="1" s="1"/>
  <c r="J109" i="1"/>
  <c r="E110" i="1"/>
  <c r="I110" i="1"/>
  <c r="M110" i="1"/>
  <c r="Q110" i="1"/>
  <c r="Z111" i="1"/>
  <c r="AA111" i="1" s="1"/>
  <c r="Z113" i="1"/>
  <c r="AA113" i="1" s="1"/>
  <c r="Z115" i="1"/>
  <c r="AA115" i="1" s="1"/>
  <c r="M117" i="1"/>
  <c r="V117" i="1" s="1"/>
  <c r="V110" i="1" s="1"/>
  <c r="M120" i="1"/>
  <c r="M118" i="1" s="1"/>
  <c r="X118" i="1" s="1"/>
  <c r="M121" i="1"/>
  <c r="Z122" i="1"/>
  <c r="AA122" i="1" s="1"/>
  <c r="E123" i="1"/>
  <c r="I123" i="1"/>
  <c r="Y123" i="1" s="1"/>
  <c r="M123" i="1"/>
  <c r="Q123" i="1"/>
  <c r="Z124" i="1"/>
  <c r="AA124" i="1" s="1"/>
  <c r="Z126" i="1"/>
  <c r="AA126" i="1" s="1"/>
  <c r="Z128" i="1"/>
  <c r="AA128" i="1" s="1"/>
  <c r="E129" i="1"/>
  <c r="M129" i="1"/>
  <c r="X129" i="1" s="1"/>
  <c r="Z130" i="1"/>
  <c r="AA130" i="1" s="1"/>
  <c r="Z134" i="1"/>
  <c r="AA134" i="1" s="1"/>
  <c r="Z136" i="1"/>
  <c r="AA136" i="1" s="1"/>
  <c r="E138" i="1"/>
  <c r="I138" i="1"/>
  <c r="Y138" i="1" s="1"/>
  <c r="Q138" i="1"/>
  <c r="Z139" i="1"/>
  <c r="AA139" i="1" s="1"/>
  <c r="Z141" i="1"/>
  <c r="AA141" i="1" s="1"/>
  <c r="Z143" i="1"/>
  <c r="AA143" i="1" s="1"/>
  <c r="Z145" i="1"/>
  <c r="AA145" i="1" s="1"/>
  <c r="Y146" i="1"/>
  <c r="Z147" i="1"/>
  <c r="AA147" i="1" s="1"/>
  <c r="Z149" i="1"/>
  <c r="M151" i="1"/>
  <c r="X151" i="1" s="1"/>
  <c r="Z154" i="1"/>
  <c r="AA154" i="1" s="1"/>
  <c r="Z156" i="1"/>
  <c r="AA156" i="1" s="1"/>
  <c r="Z158" i="1"/>
  <c r="AA158" i="1" s="1"/>
  <c r="V161" i="1"/>
  <c r="V152" i="1" s="1"/>
  <c r="AA161" i="1"/>
  <c r="AA162" i="1"/>
  <c r="Z162" i="1"/>
  <c r="X163" i="1"/>
  <c r="Z164" i="1"/>
  <c r="AA164" i="1" s="1"/>
  <c r="Z165" i="1"/>
  <c r="AA165" i="1" s="1"/>
  <c r="V166" i="1"/>
  <c r="AA166" i="1"/>
  <c r="Z167" i="1"/>
  <c r="AA167" i="1" s="1"/>
  <c r="V168" i="1"/>
  <c r="AA168" i="1"/>
  <c r="W170" i="1"/>
  <c r="W172" i="1"/>
  <c r="W163" i="1" s="1"/>
  <c r="X175" i="1"/>
  <c r="W176" i="1"/>
  <c r="Z179" i="1"/>
  <c r="AA179" i="1"/>
  <c r="Z181" i="1"/>
  <c r="AA181" i="1" s="1"/>
  <c r="Z182" i="1"/>
  <c r="AA182" i="1" s="1"/>
  <c r="X187" i="1"/>
  <c r="X188" i="1"/>
  <c r="Z189" i="1"/>
  <c r="AA189" i="1" s="1"/>
  <c r="Z192" i="1"/>
  <c r="AA192" i="1"/>
  <c r="Z201" i="1"/>
  <c r="AA201" i="1" s="1"/>
  <c r="E232" i="1"/>
  <c r="W137" i="1"/>
  <c r="W132" i="1" s="1"/>
  <c r="AA160" i="1"/>
  <c r="X165" i="1"/>
  <c r="Z170" i="1"/>
  <c r="AA170" i="1" s="1"/>
  <c r="Z172" i="1"/>
  <c r="AA172" i="1" s="1"/>
  <c r="W174" i="1"/>
  <c r="Y176" i="1"/>
  <c r="I174" i="1"/>
  <c r="V176" i="1"/>
  <c r="Z183" i="1"/>
  <c r="AA183" i="1"/>
  <c r="AA184" i="1"/>
  <c r="Z184" i="1"/>
  <c r="AA185" i="1"/>
  <c r="Z185" i="1"/>
  <c r="Z186" i="1"/>
  <c r="AA186" i="1" s="1"/>
  <c r="Z187" i="1"/>
  <c r="AA187" i="1" s="1"/>
  <c r="V187" i="1"/>
  <c r="V186" i="1" s="1"/>
  <c r="Z188" i="1"/>
  <c r="AA188" i="1" s="1"/>
  <c r="Z195" i="1"/>
  <c r="AA195" i="1" s="1"/>
  <c r="K234" i="1"/>
  <c r="Z196" i="1"/>
  <c r="AA196" i="1"/>
  <c r="Z198" i="1"/>
  <c r="AA198" i="1" s="1"/>
  <c r="Z199" i="1"/>
  <c r="AA199" i="1" s="1"/>
  <c r="Z200" i="1"/>
  <c r="AA200" i="1"/>
  <c r="Z205" i="1"/>
  <c r="AA205" i="1"/>
  <c r="Z177" i="1"/>
  <c r="AA177" i="1" s="1"/>
  <c r="Z180" i="1"/>
  <c r="AA180" i="1" s="1"/>
  <c r="M182" i="1"/>
  <c r="M174" i="1" s="1"/>
  <c r="M183" i="1"/>
  <c r="X183" i="1" s="1"/>
  <c r="J185" i="1"/>
  <c r="E186" i="1"/>
  <c r="E173" i="1" s="1"/>
  <c r="Q186" i="1"/>
  <c r="Q173" i="1" s="1"/>
  <c r="Q233" i="1" s="1"/>
  <c r="M187" i="1"/>
  <c r="M186" i="1" s="1"/>
  <c r="X186" i="1" s="1"/>
  <c r="Z190" i="1"/>
  <c r="AA190" i="1" s="1"/>
  <c r="I191" i="1"/>
  <c r="Y191" i="1" s="1"/>
  <c r="X191" i="1"/>
  <c r="Z197" i="1"/>
  <c r="AA197" i="1" s="1"/>
  <c r="X201" i="1"/>
  <c r="AA202" i="1"/>
  <c r="Z202" i="1"/>
  <c r="V203" i="1"/>
  <c r="V201" i="1" s="1"/>
  <c r="AA203" i="1"/>
  <c r="AA204" i="1"/>
  <c r="Z204" i="1"/>
  <c r="Y206" i="1"/>
  <c r="Y207" i="1"/>
  <c r="V209" i="1"/>
  <c r="V208" i="1" s="1"/>
  <c r="W209" i="1"/>
  <c r="W208" i="1" s="1"/>
  <c r="AA216" i="1"/>
  <c r="Z216" i="1"/>
  <c r="AA217" i="1"/>
  <c r="Z217" i="1"/>
  <c r="Z223" i="1"/>
  <c r="AA223" i="1" s="1"/>
  <c r="W185" i="1"/>
  <c r="W184" i="1" s="1"/>
  <c r="W198" i="1"/>
  <c r="W195" i="1" s="1"/>
  <c r="W194" i="1" s="1"/>
  <c r="W234" i="1" s="1"/>
  <c r="W199" i="1"/>
  <c r="X206" i="1"/>
  <c r="J205" i="1"/>
  <c r="X205" i="1" s="1"/>
  <c r="V206" i="1"/>
  <c r="W206" i="1"/>
  <c r="W205" i="1" s="1"/>
  <c r="X207" i="1"/>
  <c r="V207" i="1"/>
  <c r="W207" i="1"/>
  <c r="X209" i="1"/>
  <c r="M208" i="1"/>
  <c r="M194" i="1" s="1"/>
  <c r="AA209" i="1"/>
  <c r="Z209" i="1"/>
  <c r="Z210" i="1"/>
  <c r="AA210" i="1" s="1"/>
  <c r="AA211" i="1"/>
  <c r="Z212" i="1"/>
  <c r="AA212" i="1"/>
  <c r="Z215" i="1"/>
  <c r="AA215" i="1" s="1"/>
  <c r="Z220" i="1"/>
  <c r="AA220" i="1" s="1"/>
  <c r="AA221" i="1"/>
  <c r="W223" i="1"/>
  <c r="W222" i="1" s="1"/>
  <c r="E222" i="1"/>
  <c r="I208" i="1"/>
  <c r="Q208" i="1"/>
  <c r="Q194" i="1" s="1"/>
  <c r="Q234" i="1" s="1"/>
  <c r="Z211" i="1"/>
  <c r="Z213" i="1"/>
  <c r="AA213" i="1" s="1"/>
  <c r="V217" i="1"/>
  <c r="V216" i="1" s="1"/>
  <c r="E218" i="1"/>
  <c r="E194" i="1" s="1"/>
  <c r="I218" i="1"/>
  <c r="Y218" i="1" s="1"/>
  <c r="M218" i="1"/>
  <c r="X218" i="1" s="1"/>
  <c r="Q218" i="1"/>
  <c r="Z219" i="1"/>
  <c r="AA219" i="1" s="1"/>
  <c r="Z221" i="1"/>
  <c r="C222" i="1"/>
  <c r="C194" i="1" s="1"/>
  <c r="C234" i="1" s="1"/>
  <c r="E234" i="1" s="1"/>
  <c r="I222" i="1"/>
  <c r="Y222" i="1" s="1"/>
  <c r="Q222" i="1"/>
  <c r="AA225" i="1"/>
  <c r="Z225" i="1"/>
  <c r="Z226" i="1"/>
  <c r="AA226" i="1" s="1"/>
  <c r="AA227" i="1"/>
  <c r="Z227" i="1"/>
  <c r="W217" i="1"/>
  <c r="W216" i="1" s="1"/>
  <c r="Z224" i="1"/>
  <c r="AA224" i="1" s="1"/>
  <c r="Z228" i="1"/>
  <c r="AA228" i="1" s="1"/>
  <c r="J226" i="1"/>
  <c r="J228" i="1"/>
  <c r="M228" i="1" s="1"/>
  <c r="I235" i="1"/>
  <c r="J235" i="1" s="1"/>
  <c r="J227" i="1"/>
  <c r="M227" i="1" s="1"/>
  <c r="M234" i="1" l="1"/>
  <c r="X194" i="1"/>
  <c r="W109" i="1"/>
  <c r="W232" i="1" s="1"/>
  <c r="X174" i="1"/>
  <c r="M226" i="1"/>
  <c r="J225" i="1"/>
  <c r="J224" i="1" s="1"/>
  <c r="Z206" i="1"/>
  <c r="AA206" i="1"/>
  <c r="M185" i="1"/>
  <c r="X185" i="1"/>
  <c r="J184" i="1"/>
  <c r="Y174" i="1"/>
  <c r="I173" i="1"/>
  <c r="Z222" i="1"/>
  <c r="AA222" i="1" s="1"/>
  <c r="Z218" i="1"/>
  <c r="AA218" i="1" s="1"/>
  <c r="Y208" i="1"/>
  <c r="I194" i="1"/>
  <c r="V205" i="1"/>
  <c r="V194" i="1" s="1"/>
  <c r="V234" i="1" s="1"/>
  <c r="Z207" i="1"/>
  <c r="AA207" i="1"/>
  <c r="Z191" i="1"/>
  <c r="AA191" i="1" s="1"/>
  <c r="X208" i="1"/>
  <c r="V183" i="1"/>
  <c r="Z176" i="1"/>
  <c r="AA176" i="1" s="1"/>
  <c r="Z146" i="1"/>
  <c r="AA146" i="1" s="1"/>
  <c r="M138" i="1"/>
  <c r="X138" i="1" s="1"/>
  <c r="Q109" i="1"/>
  <c r="Q232" i="1" s="1"/>
  <c r="I109" i="1"/>
  <c r="Y110" i="1"/>
  <c r="V151" i="1"/>
  <c r="V138" i="1" s="1"/>
  <c r="V120" i="1"/>
  <c r="V118" i="1" s="1"/>
  <c r="V109" i="1" s="1"/>
  <c r="V232" i="1" s="1"/>
  <c r="X108" i="1"/>
  <c r="X106" i="1"/>
  <c r="Z87" i="1"/>
  <c r="AA87" i="1" s="1"/>
  <c r="X120" i="1"/>
  <c r="V106" i="1"/>
  <c r="V87" i="1" s="1"/>
  <c r="Z59" i="1"/>
  <c r="AA59" i="1"/>
  <c r="Z51" i="1"/>
  <c r="AA51" i="1"/>
  <c r="Z48" i="1"/>
  <c r="AA48" i="1"/>
  <c r="Q39" i="1"/>
  <c r="Q231" i="1" s="1"/>
  <c r="I39" i="1"/>
  <c r="Y40" i="1"/>
  <c r="X39" i="1"/>
  <c r="V55" i="1"/>
  <c r="X55" i="1"/>
  <c r="M29" i="1"/>
  <c r="J25" i="1"/>
  <c r="X19" i="1"/>
  <c r="W9" i="1"/>
  <c r="W8" i="1" s="1"/>
  <c r="S230" i="1"/>
  <c r="S229" i="1"/>
  <c r="S7" i="1"/>
  <c r="O229" i="1"/>
  <c r="O7" i="1"/>
  <c r="K230" i="1"/>
  <c r="K229" i="1"/>
  <c r="K7" i="1"/>
  <c r="G230" i="1"/>
  <c r="G229" i="1"/>
  <c r="G7" i="1"/>
  <c r="C229" i="1"/>
  <c r="AA255" i="1" s="1"/>
  <c r="C230" i="1"/>
  <c r="E230" i="1" s="1"/>
  <c r="C7" i="1"/>
  <c r="X182" i="1"/>
  <c r="W173" i="1"/>
  <c r="W233" i="1" s="1"/>
  <c r="V182" i="1"/>
  <c r="V174" i="1" s="1"/>
  <c r="Z138" i="1"/>
  <c r="AA138" i="1"/>
  <c r="Z123" i="1"/>
  <c r="AA123" i="1"/>
  <c r="E109" i="1"/>
  <c r="AA89" i="1"/>
  <c r="Z89" i="1"/>
  <c r="X110" i="1"/>
  <c r="Z71" i="1"/>
  <c r="AA71" i="1"/>
  <c r="Z67" i="1"/>
  <c r="AA67" i="1"/>
  <c r="M39" i="1"/>
  <c r="M231" i="1" s="1"/>
  <c r="E39" i="1"/>
  <c r="E7" i="1" s="1"/>
  <c r="M32" i="1"/>
  <c r="J30" i="1"/>
  <c r="X32" i="1"/>
  <c r="AA30" i="1"/>
  <c r="Z30" i="1"/>
  <c r="AA29" i="1"/>
  <c r="Z29" i="1"/>
  <c r="U229" i="1"/>
  <c r="U7" i="1"/>
  <c r="Q230" i="1"/>
  <c r="Q229" i="1"/>
  <c r="Q7" i="1"/>
  <c r="I8" i="1"/>
  <c r="Y9" i="1"/>
  <c r="Z9" i="1" l="1"/>
  <c r="AA9" i="1"/>
  <c r="W230" i="1"/>
  <c r="W229" i="1"/>
  <c r="W7" i="1"/>
  <c r="M25" i="1"/>
  <c r="V29" i="1"/>
  <c r="V25" i="1" s="1"/>
  <c r="I231" i="1"/>
  <c r="J231" i="1" s="1"/>
  <c r="Y39" i="1"/>
  <c r="I232" i="1"/>
  <c r="J232" i="1" s="1"/>
  <c r="Y109" i="1"/>
  <c r="Z208" i="1"/>
  <c r="AA208" i="1" s="1"/>
  <c r="Z174" i="1"/>
  <c r="AA174" i="1" s="1"/>
  <c r="I230" i="1"/>
  <c r="J230" i="1" s="1"/>
  <c r="I229" i="1"/>
  <c r="Y229" i="1" s="1"/>
  <c r="Y8" i="1"/>
  <c r="I7" i="1"/>
  <c r="M30" i="1"/>
  <c r="X30" i="1" s="1"/>
  <c r="V32" i="1"/>
  <c r="V30" i="1" s="1"/>
  <c r="M109" i="1"/>
  <c r="J8" i="1"/>
  <c r="X25" i="1"/>
  <c r="X29" i="1"/>
  <c r="Y55" i="1"/>
  <c r="V54" i="1"/>
  <c r="V39" i="1" s="1"/>
  <c r="V231" i="1" s="1"/>
  <c r="Z40" i="1"/>
  <c r="AA40" i="1"/>
  <c r="Z110" i="1"/>
  <c r="AA110" i="1"/>
  <c r="I234" i="1"/>
  <c r="J234" i="1" s="1"/>
  <c r="Y194" i="1"/>
  <c r="I233" i="1"/>
  <c r="J233" i="1" s="1"/>
  <c r="Y173" i="1"/>
  <c r="J173" i="1"/>
  <c r="X173" i="1" s="1"/>
  <c r="M184" i="1"/>
  <c r="M173" i="1" s="1"/>
  <c r="M233" i="1" s="1"/>
  <c r="V185" i="1"/>
  <c r="V184" i="1" s="1"/>
  <c r="V173" i="1" s="1"/>
  <c r="V233" i="1" s="1"/>
  <c r="M225" i="1"/>
  <c r="M224" i="1" s="1"/>
  <c r="M235" i="1" s="1"/>
  <c r="V226" i="1"/>
  <c r="V225" i="1" s="1"/>
  <c r="V224" i="1" s="1"/>
  <c r="V246" i="1" l="1"/>
  <c r="V235" i="1"/>
  <c r="Z173" i="1"/>
  <c r="AA173" i="1" s="1"/>
  <c r="Z194" i="1"/>
  <c r="AA194" i="1" s="1"/>
  <c r="J229" i="1"/>
  <c r="J7" i="1"/>
  <c r="Z229" i="1"/>
  <c r="AA229" i="1" s="1"/>
  <c r="Z109" i="1"/>
  <c r="AA109" i="1" s="1"/>
  <c r="Z39" i="1"/>
  <c r="AA39" i="1" s="1"/>
  <c r="V8" i="1"/>
  <c r="X184" i="1"/>
  <c r="Z55" i="1"/>
  <c r="AA55" i="1"/>
  <c r="M232" i="1"/>
  <c r="X109" i="1"/>
  <c r="Z8" i="1"/>
  <c r="AA8" i="1" s="1"/>
  <c r="M8" i="1"/>
  <c r="X7" i="1" l="1"/>
  <c r="M230" i="1"/>
  <c r="M229" i="1"/>
  <c r="M7" i="1"/>
  <c r="V229" i="1"/>
  <c r="V230" i="1"/>
  <c r="V7" i="1"/>
  <c r="X8" i="1"/>
</calcChain>
</file>

<file path=xl/comments1.xml><?xml version="1.0" encoding="utf-8"?>
<comments xmlns="http://schemas.openxmlformats.org/spreadsheetml/2006/main">
  <authors>
    <author>Autor</author>
  </authors>
  <commentList>
    <comment ref="I15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PAGO DE REGALIA CORRESPONIENTE  AL  2016. TRANSFERIDO EN ESTE AÑO 2017</t>
        </r>
      </text>
    </comment>
    <comment ref="Q15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PAGO DE REGALIA CORRESPONIENTE AL AL 2016. TRANSFERIDO EN ESTE AÑO 2017</t>
        </r>
      </text>
    </comment>
    <comment ref="D95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Feria del Libro 2017</t>
        </r>
      </text>
    </comment>
    <comment ref="D172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Bonos de compra al personal 
</t>
        </r>
      </text>
    </comment>
  </commentList>
</comments>
</file>

<file path=xl/sharedStrings.xml><?xml version="1.0" encoding="utf-8"?>
<sst xmlns="http://schemas.openxmlformats.org/spreadsheetml/2006/main" count="488" uniqueCount="469">
  <si>
    <t xml:space="preserve">VICEPRESIDENCIA DE LA REPUBLICA DOMINICANA </t>
  </si>
  <si>
    <t xml:space="preserve">GABINETE DE COORDINACION DE LA POLITICA SOCIAL </t>
  </si>
  <si>
    <t xml:space="preserve">EJECUCION PRESUPUESTARIA DEL PROGRAMA  PROSOLI </t>
  </si>
  <si>
    <t>PERIODO 30 DE ABRIL 2018</t>
  </si>
  <si>
    <t>A</t>
  </si>
  <si>
    <t>Aumento solicitado Presupuesto Progresando 2017</t>
  </si>
  <si>
    <t>B</t>
  </si>
  <si>
    <t>C</t>
  </si>
  <si>
    <t>D</t>
  </si>
  <si>
    <t>E</t>
  </si>
  <si>
    <t>F</t>
  </si>
  <si>
    <t>(G)  =D+E+F</t>
  </si>
  <si>
    <t>(H)   = B + C + G</t>
  </si>
  <si>
    <t>(I)   = A - H</t>
  </si>
  <si>
    <t xml:space="preserve">Objeto/Cta/Sub-Cuenta </t>
  </si>
  <si>
    <t xml:space="preserve">Descripción </t>
  </si>
  <si>
    <t>Presupuesto después del aumentos solicitados 2017</t>
  </si>
  <si>
    <t>MODIFICACION PRESUPUESTARIA 2018</t>
  </si>
  <si>
    <t xml:space="preserve"> Presupuesto Ejecutado Progresando Enero</t>
  </si>
  <si>
    <t xml:space="preserve">   Presupuesto Progresando Febrero</t>
  </si>
  <si>
    <t xml:space="preserve">   Presupuesto Progresando Marzo</t>
  </si>
  <si>
    <t>Ejecucion Presupuesto Progresando Enero-Marzo 2018</t>
  </si>
  <si>
    <t xml:space="preserve">SOLIDARIDAD </t>
  </si>
  <si>
    <t xml:space="preserve">PROGRESANDO </t>
  </si>
  <si>
    <t>CTC</t>
  </si>
  <si>
    <t xml:space="preserve">CONSOLIDADO </t>
  </si>
  <si>
    <t>3ER TRIMESTRE  Presupuesto Progresando Julio</t>
  </si>
  <si>
    <t>Ejecucion presupuestaria agosto</t>
  </si>
  <si>
    <t>Ejecucion presupuestaria septiembre</t>
  </si>
  <si>
    <t>Ejecucion Presupuesto Progresando julio-septiembre 2018</t>
  </si>
  <si>
    <t xml:space="preserve">  Presupuesto Progresando Octubre</t>
  </si>
  <si>
    <t xml:space="preserve">  Presupuesto Progresando Noviembre</t>
  </si>
  <si>
    <t>Proyección Presupuesto Progresando Diciembre</t>
  </si>
  <si>
    <t>Ejecucion Presupuesto Progresando Octubre-Diciembre 2018</t>
  </si>
  <si>
    <t>Total Ejecutado Presupuesto Progresando</t>
  </si>
  <si>
    <t>Presupuesto Disponible Progresando 2018</t>
  </si>
  <si>
    <t>Total General Presupuestado</t>
  </si>
  <si>
    <t>Remuneraciones y Contribuciones</t>
  </si>
  <si>
    <t>2.1.1</t>
  </si>
  <si>
    <t>Remuneracion</t>
  </si>
  <si>
    <t>2.1.1.1.01</t>
  </si>
  <si>
    <t>Sueldos fijos</t>
  </si>
  <si>
    <t>2.1.1.1.05</t>
  </si>
  <si>
    <t>Incentivos y escalafón</t>
  </si>
  <si>
    <t>2.1.1.2.01</t>
  </si>
  <si>
    <t>Sueldo al personal contratado e igualado</t>
  </si>
  <si>
    <t>2.1.1.2.03</t>
  </si>
  <si>
    <t xml:space="preserve">Suplencias </t>
  </si>
  <si>
    <t>2.1.1.2.04</t>
  </si>
  <si>
    <t>Sueldos al personal por servicios especiales</t>
  </si>
  <si>
    <t>2.1.1.4.01</t>
  </si>
  <si>
    <t xml:space="preserve">Sueldo anual No. 13 </t>
  </si>
  <si>
    <t>2.1.1.5.01</t>
  </si>
  <si>
    <t>Prestaciones economicas</t>
  </si>
  <si>
    <t>2.1.1.5.03</t>
  </si>
  <si>
    <t>Prestación laboral por desvinculación</t>
  </si>
  <si>
    <t>2.1.1.5.04</t>
  </si>
  <si>
    <t>Proporción de vacaciones no disfrutadas</t>
  </si>
  <si>
    <t>2.1.2</t>
  </si>
  <si>
    <t>Compensación  (Sobresueldos)</t>
  </si>
  <si>
    <t>2.1.2.2.01</t>
  </si>
  <si>
    <t xml:space="preserve">Compensacion por gastos de alimentos </t>
  </si>
  <si>
    <t>2.1.2.2.02</t>
  </si>
  <si>
    <t xml:space="preserve">Compensación por horas  extraordinarias </t>
  </si>
  <si>
    <t>2.1.2.2.03</t>
  </si>
  <si>
    <t>Pago  de horas extraordinarias.</t>
  </si>
  <si>
    <t>2.1.2.2.05</t>
  </si>
  <si>
    <t xml:space="preserve">Compensación servicios de seguridad </t>
  </si>
  <si>
    <t>2.1.2.2.09</t>
  </si>
  <si>
    <t xml:space="preserve">Bono por desempeño </t>
  </si>
  <si>
    <t>2.1.3</t>
  </si>
  <si>
    <t>Dietas y Gastos de Representacion</t>
  </si>
  <si>
    <t>2.1.3.1.01</t>
  </si>
  <si>
    <t>Diestas en el pais</t>
  </si>
  <si>
    <t>2.1.3.1.02</t>
  </si>
  <si>
    <t>Dietas en el exterior</t>
  </si>
  <si>
    <t>2.1.3.2.01</t>
  </si>
  <si>
    <t>Gastos de representación en el país</t>
  </si>
  <si>
    <t>2.1.3.2.02</t>
  </si>
  <si>
    <t>Gastos de representación en el exterior</t>
  </si>
  <si>
    <t>2.1.4.</t>
  </si>
  <si>
    <t>Gratificaciones y Bonificaciones</t>
  </si>
  <si>
    <t>2.1.4.1.01</t>
  </si>
  <si>
    <t>Bonificaciones</t>
  </si>
  <si>
    <t>2.1.4.2.01</t>
  </si>
  <si>
    <t>Bono escolar</t>
  </si>
  <si>
    <t>2.1.4.2.02</t>
  </si>
  <si>
    <t>Gratificaciones por pasantia</t>
  </si>
  <si>
    <t>2.1.4.2.03</t>
  </si>
  <si>
    <t>Gratificaciones por aniversario de la institucion</t>
  </si>
  <si>
    <t>2.1.5</t>
  </si>
  <si>
    <t xml:space="preserve">Contribuciones a la Seguridad Social </t>
  </si>
  <si>
    <t>2.1.5.1.01</t>
  </si>
  <si>
    <t>Contribuciones al seguro de salud</t>
  </si>
  <si>
    <t>2.1.5.2.01</t>
  </si>
  <si>
    <t>Contribuciones al seguro de pensiones</t>
  </si>
  <si>
    <t>2.1.5.3.01</t>
  </si>
  <si>
    <t xml:space="preserve">Contribuciones al seguro de riesgo laboral </t>
  </si>
  <si>
    <t xml:space="preserve">Contratacion de servicios </t>
  </si>
  <si>
    <t>2.2.1</t>
  </si>
  <si>
    <t xml:space="preserve">Servicios Básicos- </t>
  </si>
  <si>
    <t>2.2.1.2.01</t>
  </si>
  <si>
    <t xml:space="preserve">Servicio Telefonico de larga distancia </t>
  </si>
  <si>
    <t>2.2.1.3.01</t>
  </si>
  <si>
    <t xml:space="preserve">Telefono  local </t>
  </si>
  <si>
    <t>2.2.1.4.01</t>
  </si>
  <si>
    <t xml:space="preserve">Telefax y correos </t>
  </si>
  <si>
    <t>2.2.1.5.01</t>
  </si>
  <si>
    <t xml:space="preserve">Servicios de Internet y Television por cable </t>
  </si>
  <si>
    <t>2.2.1.6.01</t>
  </si>
  <si>
    <t>Energia electrica</t>
  </si>
  <si>
    <t>2.2.1.7.01</t>
  </si>
  <si>
    <t xml:space="preserve">Agua </t>
  </si>
  <si>
    <t>2.2.1.8.01</t>
  </si>
  <si>
    <t>Recoleccion de residuos solidos</t>
  </si>
  <si>
    <t>2.2.2</t>
  </si>
  <si>
    <t>Publicidad, Impresión y Encuadernación</t>
  </si>
  <si>
    <t>2.2.2.1.01</t>
  </si>
  <si>
    <t xml:space="preserve">Publicidad y Propaganda </t>
  </si>
  <si>
    <t>2.2.2.2.01</t>
  </si>
  <si>
    <t>Impresión y Encuadernación</t>
  </si>
  <si>
    <t>2.2.3</t>
  </si>
  <si>
    <t xml:space="preserve">Viaticos </t>
  </si>
  <si>
    <t>2.2.3.1.01</t>
  </si>
  <si>
    <t>Viaticos dentro del pais</t>
  </si>
  <si>
    <t>2.2.3.2.01</t>
  </si>
  <si>
    <t>Viaticos fuera del pais</t>
  </si>
  <si>
    <t>2.2.4</t>
  </si>
  <si>
    <t>Transporte y Almacenaje</t>
  </si>
  <si>
    <t>2.2.4.1.01</t>
  </si>
  <si>
    <t xml:space="preserve">Pasajes </t>
  </si>
  <si>
    <t>2.2.4.2.01</t>
  </si>
  <si>
    <t>Fletes</t>
  </si>
  <si>
    <t>2.4.4.3.01</t>
  </si>
  <si>
    <t>Almacenaje</t>
  </si>
  <si>
    <t>2.2.4.4.01</t>
  </si>
  <si>
    <t>Peaje</t>
  </si>
  <si>
    <t>2.2.5</t>
  </si>
  <si>
    <t xml:space="preserve">Alquileres y Rentas </t>
  </si>
  <si>
    <t>2.2.5.1.01</t>
  </si>
  <si>
    <t xml:space="preserve">Alquileres y rentas de edificios y Locales </t>
  </si>
  <si>
    <t>2.2.5.2.01</t>
  </si>
  <si>
    <t>Alquileres de equipos de producción</t>
  </si>
  <si>
    <t>2.2.5.3.02</t>
  </si>
  <si>
    <t>Alquileres de equipos de computacion</t>
  </si>
  <si>
    <t>2.2.5.3.04</t>
  </si>
  <si>
    <t>Alquiler de equipo de oficina y muebles</t>
  </si>
  <si>
    <t>2.2.5.3.05</t>
  </si>
  <si>
    <t>Alquileres de equipos sanitarios y de laboratorio</t>
  </si>
  <si>
    <t>2.2.5.4.01</t>
  </si>
  <si>
    <t>Alquileres de Equipos de Transporte , Tracción y Elevaciones</t>
  </si>
  <si>
    <t>2.2.5.8.01</t>
  </si>
  <si>
    <t>Otros Alquileres</t>
  </si>
  <si>
    <t>2.2.6</t>
  </si>
  <si>
    <t xml:space="preserve">Seguros </t>
  </si>
  <si>
    <t>2.2.6.1.01</t>
  </si>
  <si>
    <t xml:space="preserve">Seguros de bienes inmuebles e infraestructura </t>
  </si>
  <si>
    <t>2.2.6.2.01</t>
  </si>
  <si>
    <t xml:space="preserve">Seguro de bienes muebles </t>
  </si>
  <si>
    <t>2.2.6.3.01</t>
  </si>
  <si>
    <t>Seguros de Personas</t>
  </si>
  <si>
    <t>2.2.7</t>
  </si>
  <si>
    <t xml:space="preserve">Servicios de Conservación , Reparaciones Menores  e Instalaciones Temporales </t>
  </si>
  <si>
    <t>2.2.7.1.01</t>
  </si>
  <si>
    <t xml:space="preserve">Obras menores en edificaciones </t>
  </si>
  <si>
    <t>2.2.7.1.02</t>
  </si>
  <si>
    <t>Servicios especiales de mantenimiento y reparacion</t>
  </si>
  <si>
    <t>2.2.7.1.03</t>
  </si>
  <si>
    <t>Limpieza desmalezamiento de tierras y terrenos</t>
  </si>
  <si>
    <t>2.2.7.1.04</t>
  </si>
  <si>
    <t>Mantenimento y reparaciones de obras civiles en instalaciones varias</t>
  </si>
  <si>
    <t>2.2.7.1.06</t>
  </si>
  <si>
    <t>Instalaciones eléctricas</t>
  </si>
  <si>
    <t>2.2.7.1.07</t>
  </si>
  <si>
    <t>Servicios de pintura y derivados con fines de higiene y embellecimiento</t>
  </si>
  <si>
    <t>2.2.7.2.01</t>
  </si>
  <si>
    <t>Mantenimiento y reparación de muebles y equipo de oficina</t>
  </si>
  <si>
    <t>2.2.7.2.02</t>
  </si>
  <si>
    <t>Mantenimiento y reparación de equipo para computación</t>
  </si>
  <si>
    <t>2.2.7.2.03</t>
  </si>
  <si>
    <t>Mantenimiento y reparacion de equipo educacional</t>
  </si>
  <si>
    <t>2.2.7.2.04</t>
  </si>
  <si>
    <t>Mantenimiento  y reparación  de equipos sanitarios y laboratorio</t>
  </si>
  <si>
    <t>2.2.7.2.05</t>
  </si>
  <si>
    <t>Mantenimiento y reparacion de equipo de comunicación</t>
  </si>
  <si>
    <t>2.2.7.2.06</t>
  </si>
  <si>
    <t>Mantenimiento  y reparación  de equipos de transporte, traccion y elevacion</t>
  </si>
  <si>
    <t>2.2.7.2.07</t>
  </si>
  <si>
    <t>Mantenimiento y reparacion de equipo de produccion</t>
  </si>
  <si>
    <t>2.2.7.2.08</t>
  </si>
  <si>
    <t>Servicios de mantenimiento, reparacion, desmonte e instalacion</t>
  </si>
  <si>
    <t>2.2.7.3.01</t>
  </si>
  <si>
    <t>Instalaciones temporales</t>
  </si>
  <si>
    <t>2.2.8</t>
  </si>
  <si>
    <t>Otros Servicios no incluidos en conceptos anteriores</t>
  </si>
  <si>
    <t>2.2.8.1.01</t>
  </si>
  <si>
    <t xml:space="preserve">Gastos judiciales </t>
  </si>
  <si>
    <t>2.2.8.2.01</t>
  </si>
  <si>
    <t>Comisiones gastos bancarios</t>
  </si>
  <si>
    <t>2.2.8.3.01</t>
  </si>
  <si>
    <t>Servicios Sanitarios medicos y veterinarios</t>
  </si>
  <si>
    <t>2.2.8.4.01</t>
  </si>
  <si>
    <t>Servicios Funerarios  y  gastos conexos</t>
  </si>
  <si>
    <t>2.2.8.5.01</t>
  </si>
  <si>
    <t>Fumigacion</t>
  </si>
  <si>
    <t>2.2.8.5.02</t>
  </si>
  <si>
    <t>Lavanderia</t>
  </si>
  <si>
    <t>2.2.8.5.03</t>
  </si>
  <si>
    <t xml:space="preserve">Limpieza e  higiene </t>
  </si>
  <si>
    <t>2.2.8.6.01</t>
  </si>
  <si>
    <t>Eventos generales</t>
  </si>
  <si>
    <t>2.2.8.6.02</t>
  </si>
  <si>
    <t xml:space="preserve">Festividades </t>
  </si>
  <si>
    <t>2.2.8.6.03</t>
  </si>
  <si>
    <t>Actuaciones deportivas</t>
  </si>
  <si>
    <t>2.2.8.6.04</t>
  </si>
  <si>
    <t>Actuaciones artisticas</t>
  </si>
  <si>
    <t>2.2.8.7.01</t>
  </si>
  <si>
    <t xml:space="preserve">Estudios de ingenieria, arquitectura, investigaciones y analisis de factibilidad </t>
  </si>
  <si>
    <t>2.2.8.7.02</t>
  </si>
  <si>
    <t>Servicios juridicos</t>
  </si>
  <si>
    <t>2.2.8.7.03</t>
  </si>
  <si>
    <t>Servicios de contabilidad y auditoria</t>
  </si>
  <si>
    <t>2.2.8.7.04</t>
  </si>
  <si>
    <t>Servicios de capacitacion</t>
  </si>
  <si>
    <t>2.2.8.7.05</t>
  </si>
  <si>
    <t>Servicios de informatica y sistemas computarizados</t>
  </si>
  <si>
    <t>2.2.8.7.06</t>
  </si>
  <si>
    <t>Otros servicios técnicos  profesionales</t>
  </si>
  <si>
    <t>2.2.8.8.01</t>
  </si>
  <si>
    <t xml:space="preserve">Impuestos </t>
  </si>
  <si>
    <t>2.2.8.8.02</t>
  </si>
  <si>
    <t xml:space="preserve">Derechos </t>
  </si>
  <si>
    <t>2.2.8.8.03</t>
  </si>
  <si>
    <t>Tasas</t>
  </si>
  <si>
    <t>2.2.8.9.01</t>
  </si>
  <si>
    <t>Intereses devengados internos por instituciones financieras</t>
  </si>
  <si>
    <t xml:space="preserve">Materiales y Suministros </t>
  </si>
  <si>
    <t>2.3.1</t>
  </si>
  <si>
    <t xml:space="preserve">Alimentos y Productos Agroforestales </t>
  </si>
  <si>
    <t>2.3.1.1.01</t>
  </si>
  <si>
    <t>Alimentos y bebidas para personas</t>
  </si>
  <si>
    <t>2.3.1.2.01</t>
  </si>
  <si>
    <t>Alimentos para Animales</t>
  </si>
  <si>
    <t>2.3.1.3.01</t>
  </si>
  <si>
    <t>Productos pecuarios</t>
  </si>
  <si>
    <t>2.3.1.3.02</t>
  </si>
  <si>
    <t>Productos agricolas</t>
  </si>
  <si>
    <t>2.3.1.3.03</t>
  </si>
  <si>
    <t>Productos forestales</t>
  </si>
  <si>
    <t>2.3.1.4.01</t>
  </si>
  <si>
    <t>Madera Corcho y sus Manufacturas</t>
  </si>
  <si>
    <t>2.3.2</t>
  </si>
  <si>
    <t xml:space="preserve">Textiles y Vestuarios </t>
  </si>
  <si>
    <t>2.3.2.1.01</t>
  </si>
  <si>
    <t>Hilados y Telas</t>
  </si>
  <si>
    <t>2.3.2.2.01</t>
  </si>
  <si>
    <t xml:space="preserve">Acabados textiles </t>
  </si>
  <si>
    <t>2.3.2.3.01</t>
  </si>
  <si>
    <t xml:space="preserve">Prendas de Vestir </t>
  </si>
  <si>
    <t>2.3.2.4.01</t>
  </si>
  <si>
    <t>Calzados</t>
  </si>
  <si>
    <t>2.3.3</t>
  </si>
  <si>
    <t xml:space="preserve">Productos de Papel, Cartón e Impresos </t>
  </si>
  <si>
    <t>2.3.3.1.01</t>
  </si>
  <si>
    <t xml:space="preserve">Papel de escritorio </t>
  </si>
  <si>
    <t>2.3.3.2.01</t>
  </si>
  <si>
    <t>Productos de papel y cartón</t>
  </si>
  <si>
    <t>2.3.3.3.01</t>
  </si>
  <si>
    <t>Productos de artes graficas</t>
  </si>
  <si>
    <t>2.3.3.4.01</t>
  </si>
  <si>
    <t>Libros,  revistas y periodicos</t>
  </si>
  <si>
    <t>2.3.3.5.01</t>
  </si>
  <si>
    <t>Texto de enseñanza</t>
  </si>
  <si>
    <t>2.3.4</t>
  </si>
  <si>
    <t xml:space="preserve">Productos Farmaceuticos  </t>
  </si>
  <si>
    <t>2.3.4.1.01</t>
  </si>
  <si>
    <t>Productos medicinales  para Uso humano</t>
  </si>
  <si>
    <t>2.3.5</t>
  </si>
  <si>
    <t>Productos de Cuero, Caucho y Plasticos</t>
  </si>
  <si>
    <t>2.3.5.1.01</t>
  </si>
  <si>
    <t xml:space="preserve">Cueros y pieles </t>
  </si>
  <si>
    <t>2.3.5.2.01</t>
  </si>
  <si>
    <t xml:space="preserve">Articulos de cuero </t>
  </si>
  <si>
    <t>2.3.5.3.01</t>
  </si>
  <si>
    <t>Llantas y neumaticos</t>
  </si>
  <si>
    <t>2.3.5.4.01</t>
  </si>
  <si>
    <t>Articulos de caucho</t>
  </si>
  <si>
    <t>2.3.5.5.01</t>
  </si>
  <si>
    <t>Articulos de plástico</t>
  </si>
  <si>
    <t>2.3.6</t>
  </si>
  <si>
    <t xml:space="preserve">Productos de Minerales, Metalicos y No Metalicos </t>
  </si>
  <si>
    <t>2.3.6.1.01</t>
  </si>
  <si>
    <t xml:space="preserve">Productos de cemento </t>
  </si>
  <si>
    <t>2.3.6.1.02</t>
  </si>
  <si>
    <t xml:space="preserve">Productos de cal </t>
  </si>
  <si>
    <t>2.3.6.1.04</t>
  </si>
  <si>
    <t xml:space="preserve">Productos de Yeso </t>
  </si>
  <si>
    <t>2.3.6.2.01</t>
  </si>
  <si>
    <t xml:space="preserve">Productos de vidrio </t>
  </si>
  <si>
    <t>2.3.6.2.02</t>
  </si>
  <si>
    <t xml:space="preserve">Productos de loza </t>
  </si>
  <si>
    <t>2.3.6.2.03</t>
  </si>
  <si>
    <t xml:space="preserve">Productos de porcelana </t>
  </si>
  <si>
    <t>2.3.6.3.01</t>
  </si>
  <si>
    <t xml:space="preserve">Productos ferrosos </t>
  </si>
  <si>
    <t>2.3.6.3.03</t>
  </si>
  <si>
    <t>Estructuras metalicas acabadas</t>
  </si>
  <si>
    <t>2.3.6.3.04</t>
  </si>
  <si>
    <t>Herramientas menores</t>
  </si>
  <si>
    <t>2.3.6.3.06</t>
  </si>
  <si>
    <t xml:space="preserve">Accesorios de Metal </t>
  </si>
  <si>
    <t>2.3.6.4.01</t>
  </si>
  <si>
    <t xml:space="preserve">Minerales metaliferos </t>
  </si>
  <si>
    <t>2.3.6.4.04</t>
  </si>
  <si>
    <t xml:space="preserve">Piedra, arcilla y arena </t>
  </si>
  <si>
    <t>2.3.6.4.07</t>
  </si>
  <si>
    <t xml:space="preserve">Otros Minerales </t>
  </si>
  <si>
    <t>2.3.7</t>
  </si>
  <si>
    <t xml:space="preserve">Combustibles, Lubricantes, Productos quimicos y Conexos </t>
  </si>
  <si>
    <t>2.3.7.1.01</t>
  </si>
  <si>
    <t xml:space="preserve">Gasolina </t>
  </si>
  <si>
    <t>2.3.7.1.02</t>
  </si>
  <si>
    <t>Gasoil</t>
  </si>
  <si>
    <t>2.3.7.1.04</t>
  </si>
  <si>
    <t>Gas GLP</t>
  </si>
  <si>
    <t>2.3.7.1.05</t>
  </si>
  <si>
    <t xml:space="preserve">Aceites y Grasas </t>
  </si>
  <si>
    <t>2.3.7.1.06</t>
  </si>
  <si>
    <t xml:space="preserve">Lubricantes </t>
  </si>
  <si>
    <t>2.3.7.2.01</t>
  </si>
  <si>
    <t>Productos explosivos y pirotecnia</t>
  </si>
  <si>
    <t>2.3.7.2.02</t>
  </si>
  <si>
    <t>Productos Fotoquimicos</t>
  </si>
  <si>
    <t>2.3.7.2.03</t>
  </si>
  <si>
    <t xml:space="preserve">Productos quimicos de uso personal </t>
  </si>
  <si>
    <t>2.3.7.2.05</t>
  </si>
  <si>
    <t>insecticidas, fumigantes y otros</t>
  </si>
  <si>
    <t>2.3.7.2.06</t>
  </si>
  <si>
    <t>Pintura, Lacas, Barnices, Diluyentes y Abs</t>
  </si>
  <si>
    <t>2.3.9</t>
  </si>
  <si>
    <t>Productos utiles y varios</t>
  </si>
  <si>
    <t>2.3.9.1.01</t>
  </si>
  <si>
    <t>Material para Limpieza</t>
  </si>
  <si>
    <t>2.3.9.2.01</t>
  </si>
  <si>
    <t xml:space="preserve">Utiles de escritorio, oficina, informatica y de enseñanza </t>
  </si>
  <si>
    <t>2.3.9.3.01</t>
  </si>
  <si>
    <t xml:space="preserve">Utiles menores medicos quirurgicos </t>
  </si>
  <si>
    <t>2.3.9.4.01</t>
  </si>
  <si>
    <t>Utiles destinados a actividades deportivas y recreativas</t>
  </si>
  <si>
    <t>2.3.9.5.01</t>
  </si>
  <si>
    <t xml:space="preserve">Utiles de cocina y comedor </t>
  </si>
  <si>
    <t>2.3.9.6.01</t>
  </si>
  <si>
    <t xml:space="preserve">Productos Electricos y Afines </t>
  </si>
  <si>
    <t xml:space="preserve">2.3.9.8.01 </t>
  </si>
  <si>
    <t>otros repuestos y accesorios menores</t>
  </si>
  <si>
    <t>2.3.9.9.01</t>
  </si>
  <si>
    <t>Productos y Utiles varios  N. I . P.</t>
  </si>
  <si>
    <t>2.3.9.9.02</t>
  </si>
  <si>
    <t>Bonos para Útiles Diversos</t>
  </si>
  <si>
    <t>Transferencias Corrientes</t>
  </si>
  <si>
    <t>2.4.1</t>
  </si>
  <si>
    <t>Transferencias Corrientes al Sector Privado</t>
  </si>
  <si>
    <t>2.4.1.1.01</t>
  </si>
  <si>
    <t>Pensiones</t>
  </si>
  <si>
    <t>2.4.1.1.03</t>
  </si>
  <si>
    <t>Jubilaciones</t>
  </si>
  <si>
    <t>Indemnizacion laboral</t>
  </si>
  <si>
    <t>2.4.1.2.01</t>
  </si>
  <si>
    <t>Ayudas y donaciones programadas a hogares y personas</t>
  </si>
  <si>
    <t>2.4.1.2.02</t>
  </si>
  <si>
    <t>Ayudas y donaciones ocasionales a hogares y personas</t>
  </si>
  <si>
    <t>2.4.1.3.01</t>
  </si>
  <si>
    <t>Premios literarios, deportivos y culturales</t>
  </si>
  <si>
    <t>2.4.1.4.01</t>
  </si>
  <si>
    <t>Becas nacionales</t>
  </si>
  <si>
    <t>2.4.1.6.01</t>
  </si>
  <si>
    <t>Transferencias corrientes programadas asociaciones sin fines de lucro</t>
  </si>
  <si>
    <t>2.4.2</t>
  </si>
  <si>
    <t>Transferencias corrientes al Gobierno Central Nacional</t>
  </si>
  <si>
    <t>2.4.2.2.01</t>
  </si>
  <si>
    <t>Transferencias corrientes a instituciones descentralizadas y autonomas no financieras para servicios personales</t>
  </si>
  <si>
    <t>2.4.4</t>
  </si>
  <si>
    <t xml:space="preserve">Transferencias corrientes a instituciones publicas no financieras </t>
  </si>
  <si>
    <t>2.4.4.1.02</t>
  </si>
  <si>
    <t>Otras Transferencias corrientes a empresas publicas no financieras nacionales</t>
  </si>
  <si>
    <t>2.4.5</t>
  </si>
  <si>
    <t xml:space="preserve">Transferencias corrientes a instituciones publicas financieras </t>
  </si>
  <si>
    <t>2.4.5.1.01</t>
  </si>
  <si>
    <t>Transferencias corrientes a instituciones publicas financieras no monetaria para servicios a personas</t>
  </si>
  <si>
    <t>2.4.5.2.02</t>
  </si>
  <si>
    <t>2.4.7</t>
  </si>
  <si>
    <t>2.4.7.2.01</t>
  </si>
  <si>
    <t>2.4.5.4.01</t>
  </si>
  <si>
    <t xml:space="preserve">Transferencias corrientes a instituciones publicas </t>
  </si>
  <si>
    <t xml:space="preserve">Bienes Muebles, Inmuebles e Intangibles </t>
  </si>
  <si>
    <t>2.6.1</t>
  </si>
  <si>
    <t>Mobiliario y Equipo</t>
  </si>
  <si>
    <t>2.6.1.1.01</t>
  </si>
  <si>
    <t xml:space="preserve">Muebles de oficina y estanteria </t>
  </si>
  <si>
    <t>2.6.1.2.01</t>
  </si>
  <si>
    <t>Muebles de alojamiento, excepto de oficina y estantería</t>
  </si>
  <si>
    <t>2.6.1.3.01</t>
  </si>
  <si>
    <t>Equipo computacional</t>
  </si>
  <si>
    <t xml:space="preserve">2.6.1.4.01 </t>
  </si>
  <si>
    <t>Electrodomesticos</t>
  </si>
  <si>
    <t>2.6.1.9.01</t>
  </si>
  <si>
    <t>Otros Mobiliarios y Equipos No Identificados Precedentemente</t>
  </si>
  <si>
    <t>2.6.2</t>
  </si>
  <si>
    <t>Mobiliarios y Equipo Educacional y Recreativo</t>
  </si>
  <si>
    <t>2.6.2.1.01</t>
  </si>
  <si>
    <t>Equipos y aparatos audiovisuales</t>
  </si>
  <si>
    <t>2.6.2.3.01</t>
  </si>
  <si>
    <t>Camara fotograficas y de video</t>
  </si>
  <si>
    <t>2.6.3.1.01</t>
  </si>
  <si>
    <t>Equipos medico y de laboratorios</t>
  </si>
  <si>
    <t>2.6.4</t>
  </si>
  <si>
    <t xml:space="preserve">Vehiculos  y Equipo  de Transporte, Traccion y Elevacion </t>
  </si>
  <si>
    <t>2.6.4.1.01</t>
  </si>
  <si>
    <t>Automoviles y Camiones</t>
  </si>
  <si>
    <t>2.6.4.8.01</t>
  </si>
  <si>
    <t>Otros Equipos de transporte</t>
  </si>
  <si>
    <t>2.6.5</t>
  </si>
  <si>
    <t xml:space="preserve">Maquinaria, Otros Equipos  y Herramientas </t>
  </si>
  <si>
    <t>2.6.5.2.01</t>
  </si>
  <si>
    <t>Maquinaria y equipo industrial</t>
  </si>
  <si>
    <t>2.6.5.4.01</t>
  </si>
  <si>
    <t>Sistema de Aires Acondicionados, Calefacción y refrigerio industrial y comercial</t>
  </si>
  <si>
    <t>2.6.5.5.01</t>
  </si>
  <si>
    <t>Equipo de comunicación telecomunicaciones y señalamiento</t>
  </si>
  <si>
    <t>2.6.5.6.01</t>
  </si>
  <si>
    <t>Equipo de generación eléctrica, aparatos y accesorios eléctrico</t>
  </si>
  <si>
    <t>2.6.5.7.01</t>
  </si>
  <si>
    <t>Herramientas y maquinas - herramientas</t>
  </si>
  <si>
    <t>Herraamientas y maquinarias-hermmanientas</t>
  </si>
  <si>
    <t>2.6.5.8.01</t>
  </si>
  <si>
    <t xml:space="preserve">Otros Equipos </t>
  </si>
  <si>
    <t>2.6.7</t>
  </si>
  <si>
    <t>Activos  Biologico Cultivables</t>
  </si>
  <si>
    <t>2.6.7.3.01</t>
  </si>
  <si>
    <t>Aves</t>
  </si>
  <si>
    <t>2.6.8</t>
  </si>
  <si>
    <t xml:space="preserve">Bienes Intangibles </t>
  </si>
  <si>
    <t>2.6.8.3.01</t>
  </si>
  <si>
    <t>Programas de informatica</t>
  </si>
  <si>
    <t>2.6.8.3.02</t>
  </si>
  <si>
    <t xml:space="preserve">Base de Datos </t>
  </si>
  <si>
    <t>2.6.8.8.01</t>
  </si>
  <si>
    <t>Informatica</t>
  </si>
  <si>
    <t>2.6.9</t>
  </si>
  <si>
    <t>Edificios, Estructuras, Tierras, Terrenos y objetos de valor</t>
  </si>
  <si>
    <t>2.6.9.2.01</t>
  </si>
  <si>
    <t>Edificios no recidenciales</t>
  </si>
  <si>
    <t>Obras</t>
  </si>
  <si>
    <t>2.7.1</t>
  </si>
  <si>
    <t xml:space="preserve">Obras en Edificaciones </t>
  </si>
  <si>
    <t>2.7.1.2.01</t>
  </si>
  <si>
    <t xml:space="preserve"> Obras para edificacion no residencial</t>
  </si>
  <si>
    <t>Servicios  Personales</t>
  </si>
  <si>
    <t xml:space="preserve">Servicios no Personales </t>
  </si>
  <si>
    <t xml:space="preserve">Bienes Muebles e Inmuebles e Intangibles </t>
  </si>
  <si>
    <t xml:space="preserve">Nota: (*)Servicios Personales:  Incremento de un 15% en los Sueldos fijos y Contratados, y ajuste de </t>
  </si>
  <si>
    <t>RD$3,000.00 mensuales a los 1,047 supervisores de enlace.</t>
  </si>
  <si>
    <t>*Ajustamos con un incremento del 10% la cuenta de Pasaje (2.2.4.4 ), por estar los supervisores de enlace en las nominas de empleados fijos y</t>
  </si>
  <si>
    <t>contratados.</t>
  </si>
  <si>
    <t>*Entidades Financieras Internacionales: Préstamo con PMA.</t>
  </si>
  <si>
    <t>*Edificio no Residenciales: Construcción de Centros de Capacitación y Producción Progresando con Solidaridad-CCPPS.</t>
  </si>
  <si>
    <t>*Inclusión para la compra de bonos navideños al personal.</t>
  </si>
  <si>
    <t xml:space="preserve">Eventos Generales: Feria del Libro 2017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</si>
</sst>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-* #,##0.00_-;\-* #,##0.00_-;_-* &quot;-&quot;??_-;_-@_-"/>
    <numFmt numFmtId="165" formatCode="#,##0.000000000"/>
    <numFmt numFmtId="166" formatCode="#,##0.0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Arial Narrow"/>
      <family val="2"/>
    </font>
    <font>
      <b/>
      <sz val="10"/>
      <color theme="1"/>
      <name val="Arial Narrow"/>
      <family val="2"/>
    </font>
    <font>
      <b/>
      <sz val="16"/>
      <color theme="1"/>
      <name val="Arial Narrow"/>
      <family val="2"/>
    </font>
    <font>
      <b/>
      <sz val="12"/>
      <color theme="1"/>
      <name val="Calibri"/>
      <family val="2"/>
      <scheme val="minor"/>
    </font>
    <font>
      <b/>
      <sz val="12"/>
      <color theme="1"/>
      <name val="Arial Narrow"/>
      <family val="2"/>
    </font>
    <font>
      <b/>
      <sz val="14"/>
      <color indexed="8"/>
      <name val="Calibri"/>
      <family val="2"/>
    </font>
    <font>
      <b/>
      <sz val="12"/>
      <name val="Arial Narrow"/>
      <family val="2"/>
    </font>
    <font>
      <b/>
      <sz val="12"/>
      <color indexed="8"/>
      <name val="Calibri"/>
      <family val="2"/>
    </font>
    <font>
      <b/>
      <sz val="12"/>
      <color indexed="8"/>
      <name val="Arial Narrow"/>
      <family val="2"/>
    </font>
    <font>
      <sz val="12"/>
      <color indexed="8"/>
      <name val="Calibri"/>
      <family val="2"/>
    </font>
    <font>
      <sz val="12"/>
      <color indexed="8"/>
      <name val="Arial Narrow"/>
      <family val="2"/>
    </font>
    <font>
      <sz val="10"/>
      <name val="Arial"/>
      <family val="2"/>
    </font>
    <font>
      <b/>
      <sz val="12"/>
      <name val="Calibri"/>
      <family val="2"/>
    </font>
    <font>
      <sz val="11"/>
      <name val="Calibri"/>
      <family val="2"/>
      <scheme val="minor"/>
    </font>
    <font>
      <sz val="12"/>
      <color indexed="8"/>
      <name val="Calibri"/>
      <family val="2"/>
      <scheme val="minor"/>
    </font>
    <font>
      <sz val="12"/>
      <color rgb="FF0070C0"/>
      <name val="Calibri"/>
      <family val="2"/>
    </font>
    <font>
      <sz val="12"/>
      <color rgb="FF0070C0"/>
      <name val="Arial Narrow"/>
      <family val="2"/>
    </font>
    <font>
      <sz val="11"/>
      <color rgb="FF0070C0"/>
      <name val="Calibri"/>
      <family val="2"/>
      <scheme val="minor"/>
    </font>
    <font>
      <sz val="10"/>
      <color indexed="8"/>
      <name val="Arial Narrow"/>
      <family val="2"/>
    </font>
    <font>
      <sz val="12"/>
      <color theme="6"/>
      <name val="Calibri"/>
      <family val="2"/>
    </font>
    <font>
      <sz val="12"/>
      <color theme="6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6"/>
      <name val="Calibri"/>
      <family val="2"/>
      <scheme val="minor"/>
    </font>
    <font>
      <b/>
      <sz val="11"/>
      <color rgb="FF333333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13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6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5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5" fillId="0" borderId="0"/>
  </cellStyleXfs>
  <cellXfs count="114">
    <xf numFmtId="0" fontId="0" fillId="0" borderId="0" xfId="0"/>
    <xf numFmtId="0" fontId="0" fillId="0" borderId="0" xfId="0" applyFill="1"/>
    <xf numFmtId="43" fontId="0" fillId="0" borderId="0" xfId="1" applyFont="1" applyFill="1"/>
    <xf numFmtId="0" fontId="5" fillId="0" borderId="1" xfId="0" applyFont="1" applyBorder="1" applyAlignment="1" applyProtection="1">
      <alignment horizontal="center" vertical="center"/>
      <protection locked="0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7" fillId="3" borderId="1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4" fontId="10" fillId="5" borderId="1" xfId="1" applyNumberFormat="1" applyFont="1" applyFill="1" applyBorder="1"/>
    <xf numFmtId="4" fontId="7" fillId="5" borderId="1" xfId="0" applyNumberFormat="1" applyFont="1" applyFill="1" applyBorder="1" applyAlignment="1">
      <alignment horizontal="center" vertical="center" wrapText="1"/>
    </xf>
    <xf numFmtId="4" fontId="0" fillId="0" borderId="0" xfId="0" applyNumberFormat="1" applyFill="1"/>
    <xf numFmtId="0" fontId="0" fillId="6" borderId="0" xfId="0" applyFill="1"/>
    <xf numFmtId="0" fontId="11" fillId="7" borderId="1" xfId="0" applyNumberFormat="1" applyFont="1" applyFill="1" applyBorder="1" applyAlignment="1">
      <alignment horizontal="center"/>
    </xf>
    <xf numFmtId="164" fontId="3" fillId="7" borderId="4" xfId="0" applyNumberFormat="1" applyFont="1" applyFill="1" applyBorder="1"/>
    <xf numFmtId="4" fontId="3" fillId="7" borderId="4" xfId="0" applyNumberFormat="1" applyFont="1" applyFill="1" applyBorder="1"/>
    <xf numFmtId="0" fontId="3" fillId="0" borderId="0" xfId="0" applyFont="1" applyFill="1"/>
    <xf numFmtId="0" fontId="3" fillId="7" borderId="0" xfId="0" applyFont="1" applyFill="1"/>
    <xf numFmtId="0" fontId="11" fillId="4" borderId="1" xfId="0" applyNumberFormat="1" applyFont="1" applyFill="1" applyBorder="1" applyAlignment="1">
      <alignment horizontal="center" vertical="center"/>
    </xf>
    <xf numFmtId="0" fontId="12" fillId="4" borderId="1" xfId="0" applyFont="1" applyFill="1" applyBorder="1"/>
    <xf numFmtId="164" fontId="3" fillId="4" borderId="1" xfId="0" applyNumberFormat="1" applyFont="1" applyFill="1" applyBorder="1"/>
    <xf numFmtId="0" fontId="3" fillId="6" borderId="0" xfId="0" applyFont="1" applyFill="1"/>
    <xf numFmtId="0" fontId="13" fillId="0" borderId="1" xfId="0" applyNumberFormat="1" applyFont="1" applyFill="1" applyBorder="1" applyAlignment="1">
      <alignment horizontal="center"/>
    </xf>
    <xf numFmtId="0" fontId="14" fillId="0" borderId="1" xfId="0" applyFont="1" applyFill="1" applyBorder="1"/>
    <xf numFmtId="4" fontId="0" fillId="8" borderId="1" xfId="0" applyNumberFormat="1" applyFont="1" applyFill="1" applyBorder="1"/>
    <xf numFmtId="4" fontId="0" fillId="0" borderId="5" xfId="0" applyNumberFormat="1" applyFont="1" applyFill="1" applyBorder="1"/>
    <xf numFmtId="4" fontId="0" fillId="0" borderId="1" xfId="0" applyNumberFormat="1" applyFont="1" applyFill="1" applyBorder="1"/>
    <xf numFmtId="4" fontId="0" fillId="9" borderId="1" xfId="0" applyNumberFormat="1" applyFont="1" applyFill="1" applyBorder="1"/>
    <xf numFmtId="4" fontId="0" fillId="0" borderId="0" xfId="0" applyNumberFormat="1"/>
    <xf numFmtId="0" fontId="13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vertical="center"/>
    </xf>
    <xf numFmtId="4" fontId="0" fillId="8" borderId="1" xfId="0" applyNumberFormat="1" applyFont="1" applyFill="1" applyBorder="1" applyAlignment="1">
      <alignment vertical="center"/>
    </xf>
    <xf numFmtId="4" fontId="0" fillId="0" borderId="5" xfId="0" applyNumberFormat="1" applyFont="1" applyFill="1" applyBorder="1" applyAlignment="1">
      <alignment vertical="center"/>
    </xf>
    <xf numFmtId="4" fontId="0" fillId="0" borderId="1" xfId="0" applyNumberFormat="1" applyFont="1" applyFill="1" applyBorder="1" applyAlignment="1">
      <alignment vertical="center"/>
    </xf>
    <xf numFmtId="0" fontId="0" fillId="0" borderId="0" xfId="0" applyFill="1" applyAlignment="1">
      <alignment vertical="center"/>
    </xf>
    <xf numFmtId="4" fontId="0" fillId="0" borderId="5" xfId="0" applyNumberFormat="1" applyFill="1" applyBorder="1"/>
    <xf numFmtId="4" fontId="0" fillId="8" borderId="1" xfId="0" applyNumberFormat="1" applyFill="1" applyBorder="1"/>
    <xf numFmtId="4" fontId="3" fillId="0" borderId="5" xfId="0" applyNumberFormat="1" applyFont="1" applyFill="1" applyBorder="1"/>
    <xf numFmtId="0" fontId="11" fillId="4" borderId="1" xfId="0" applyNumberFormat="1" applyFont="1" applyFill="1" applyBorder="1" applyAlignment="1">
      <alignment horizontal="center"/>
    </xf>
    <xf numFmtId="4" fontId="3" fillId="4" borderId="1" xfId="0" applyNumberFormat="1" applyFont="1" applyFill="1" applyBorder="1"/>
    <xf numFmtId="0" fontId="3" fillId="4" borderId="0" xfId="0" applyFont="1" applyFill="1"/>
    <xf numFmtId="4" fontId="3" fillId="8" borderId="1" xfId="0" applyNumberFormat="1" applyFont="1" applyFill="1" applyBorder="1" applyAlignment="1">
      <alignment vertical="center"/>
    </xf>
    <xf numFmtId="0" fontId="15" fillId="0" borderId="0" xfId="0" applyFont="1" applyFill="1"/>
    <xf numFmtId="4" fontId="0" fillId="8" borderId="1" xfId="0" applyNumberFormat="1" applyFill="1" applyBorder="1" applyAlignment="1">
      <alignment vertical="center"/>
    </xf>
    <xf numFmtId="4" fontId="0" fillId="0" borderId="5" xfId="0" applyNumberFormat="1" applyFill="1" applyBorder="1" applyAlignment="1">
      <alignment vertical="center"/>
    </xf>
    <xf numFmtId="4" fontId="3" fillId="0" borderId="6" xfId="0" applyNumberFormat="1" applyFont="1" applyFill="1" applyBorder="1"/>
    <xf numFmtId="0" fontId="16" fillId="4" borderId="1" xfId="0" applyNumberFormat="1" applyFont="1" applyFill="1" applyBorder="1" applyAlignment="1">
      <alignment horizontal="center"/>
    </xf>
    <xf numFmtId="4" fontId="17" fillId="0" borderId="5" xfId="0" applyNumberFormat="1" applyFont="1" applyFill="1" applyBorder="1"/>
    <xf numFmtId="4" fontId="0" fillId="10" borderId="1" xfId="0" applyNumberFormat="1" applyFill="1" applyBorder="1"/>
    <xf numFmtId="0" fontId="18" fillId="0" borderId="1" xfId="0" applyFont="1" applyFill="1" applyBorder="1" applyAlignment="1">
      <alignment horizontal="center"/>
    </xf>
    <xf numFmtId="0" fontId="18" fillId="0" borderId="1" xfId="0" applyNumberFormat="1" applyFont="1" applyFill="1" applyBorder="1" applyAlignment="1">
      <alignment horizontal="center"/>
    </xf>
    <xf numFmtId="43" fontId="0" fillId="11" borderId="0" xfId="1" applyFont="1" applyFill="1"/>
    <xf numFmtId="0" fontId="12" fillId="4" borderId="1" xfId="0" applyFont="1" applyFill="1" applyBorder="1" applyAlignment="1"/>
    <xf numFmtId="0" fontId="14" fillId="0" borderId="1" xfId="0" applyFont="1" applyFill="1" applyBorder="1" applyAlignment="1"/>
    <xf numFmtId="0" fontId="14" fillId="0" borderId="1" xfId="0" applyFont="1" applyFill="1" applyBorder="1" applyAlignment="1">
      <alignment wrapText="1"/>
    </xf>
    <xf numFmtId="4" fontId="0" fillId="0" borderId="1" xfId="1" applyNumberFormat="1" applyFont="1" applyFill="1" applyBorder="1"/>
    <xf numFmtId="4" fontId="1" fillId="0" borderId="5" xfId="1" applyNumberFormat="1" applyFont="1" applyFill="1" applyBorder="1"/>
    <xf numFmtId="4" fontId="0" fillId="7" borderId="1" xfId="0" applyNumberFormat="1" applyFill="1" applyBorder="1"/>
    <xf numFmtId="4" fontId="0" fillId="0" borderId="1" xfId="0" applyNumberFormat="1" applyFill="1" applyBorder="1"/>
    <xf numFmtId="4" fontId="0" fillId="3" borderId="1" xfId="0" applyNumberFormat="1" applyFill="1" applyBorder="1"/>
    <xf numFmtId="4" fontId="0" fillId="6" borderId="1" xfId="0" applyNumberFormat="1" applyFont="1" applyFill="1" applyBorder="1"/>
    <xf numFmtId="4" fontId="0" fillId="3" borderId="1" xfId="0" applyNumberFormat="1" applyFont="1" applyFill="1" applyBorder="1"/>
    <xf numFmtId="43" fontId="0" fillId="0" borderId="0" xfId="1" applyFont="1" applyFill="1" applyAlignment="1">
      <alignment horizontal="center"/>
    </xf>
    <xf numFmtId="4" fontId="0" fillId="0" borderId="0" xfId="1" applyNumberFormat="1" applyFont="1" applyFill="1"/>
    <xf numFmtId="0" fontId="12" fillId="4" borderId="1" xfId="0" applyFont="1" applyFill="1" applyBorder="1" applyAlignment="1">
      <alignment wrapText="1"/>
    </xf>
    <xf numFmtId="0" fontId="19" fillId="0" borderId="1" xfId="0" applyNumberFormat="1" applyFont="1" applyFill="1" applyBorder="1" applyAlignment="1">
      <alignment horizontal="center"/>
    </xf>
    <xf numFmtId="0" fontId="20" fillId="0" borderId="1" xfId="0" applyFont="1" applyFill="1" applyBorder="1" applyAlignment="1"/>
    <xf numFmtId="4" fontId="21" fillId="8" borderId="1" xfId="0" applyNumberFormat="1" applyFont="1" applyFill="1" applyBorder="1"/>
    <xf numFmtId="4" fontId="21" fillId="0" borderId="5" xfId="0" applyNumberFormat="1" applyFont="1" applyFill="1" applyBorder="1"/>
    <xf numFmtId="4" fontId="21" fillId="0" borderId="1" xfId="0" applyNumberFormat="1" applyFont="1" applyFill="1" applyBorder="1"/>
    <xf numFmtId="4" fontId="21" fillId="9" borderId="1" xfId="0" applyNumberFormat="1" applyFont="1" applyFill="1" applyBorder="1"/>
    <xf numFmtId="0" fontId="21" fillId="0" borderId="0" xfId="0" applyFont="1" applyFill="1"/>
    <xf numFmtId="4" fontId="0" fillId="0" borderId="0" xfId="0" applyNumberFormat="1" applyFont="1" applyFill="1" applyBorder="1"/>
    <xf numFmtId="4" fontId="3" fillId="7" borderId="7" xfId="0" applyNumberFormat="1" applyFont="1" applyFill="1" applyBorder="1"/>
    <xf numFmtId="4" fontId="0" fillId="0" borderId="6" xfId="0" applyNumberFormat="1" applyFill="1" applyBorder="1"/>
    <xf numFmtId="4" fontId="15" fillId="8" borderId="1" xfId="0" applyNumberFormat="1" applyFont="1" applyFill="1" applyBorder="1"/>
    <xf numFmtId="4" fontId="0" fillId="0" borderId="8" xfId="0" applyNumberFormat="1" applyFill="1" applyBorder="1"/>
    <xf numFmtId="0" fontId="0" fillId="0" borderId="1" xfId="0" applyNumberFormat="1" applyFill="1" applyBorder="1" applyAlignment="1">
      <alignment horizontal="center"/>
    </xf>
    <xf numFmtId="0" fontId="22" fillId="0" borderId="1" xfId="0" applyFont="1" applyFill="1" applyBorder="1"/>
    <xf numFmtId="49" fontId="22" fillId="6" borderId="1" xfId="0" applyNumberFormat="1" applyFont="1" applyFill="1" applyBorder="1" applyAlignment="1">
      <alignment horizontal="center"/>
    </xf>
    <xf numFmtId="0" fontId="22" fillId="6" borderId="1" xfId="0" applyFont="1" applyFill="1" applyBorder="1"/>
    <xf numFmtId="4" fontId="22" fillId="0" borderId="1" xfId="1" applyNumberFormat="1" applyFont="1" applyFill="1" applyBorder="1"/>
    <xf numFmtId="0" fontId="12" fillId="0" borderId="1" xfId="0" applyNumberFormat="1" applyFont="1" applyFill="1" applyBorder="1" applyAlignment="1">
      <alignment horizontal="center"/>
    </xf>
    <xf numFmtId="0" fontId="12" fillId="0" borderId="1" xfId="0" applyFont="1" applyFill="1" applyBorder="1"/>
    <xf numFmtId="4" fontId="3" fillId="0" borderId="1" xfId="0" applyNumberFormat="1" applyFont="1" applyBorder="1"/>
    <xf numFmtId="164" fontId="0" fillId="0" borderId="0" xfId="0" applyNumberFormat="1"/>
    <xf numFmtId="0" fontId="23" fillId="12" borderId="0" xfId="0" applyNumberFormat="1" applyFont="1" applyFill="1" applyBorder="1" applyAlignment="1">
      <alignment horizontal="center"/>
    </xf>
    <xf numFmtId="0" fontId="24" fillId="12" borderId="0" xfId="0" applyFont="1" applyFill="1"/>
    <xf numFmtId="0" fontId="24" fillId="0" borderId="0" xfId="0" applyFont="1"/>
    <xf numFmtId="0" fontId="25" fillId="0" borderId="0" xfId="0" applyFont="1"/>
    <xf numFmtId="43" fontId="25" fillId="0" borderId="0" xfId="1" applyFont="1"/>
    <xf numFmtId="4" fontId="25" fillId="0" borderId="0" xfId="0" applyNumberFormat="1" applyFont="1"/>
    <xf numFmtId="0" fontId="25" fillId="0" borderId="0" xfId="0" applyFont="1" applyFill="1"/>
    <xf numFmtId="43" fontId="25" fillId="0" borderId="0" xfId="1" applyFont="1" applyFill="1"/>
    <xf numFmtId="0" fontId="26" fillId="12" borderId="0" xfId="0" applyFont="1" applyFill="1"/>
    <xf numFmtId="0" fontId="26" fillId="0" borderId="0" xfId="0" applyFont="1"/>
    <xf numFmtId="0" fontId="25" fillId="0" borderId="0" xfId="0" applyFont="1" applyAlignment="1">
      <alignment horizontal="center" wrapText="1"/>
    </xf>
    <xf numFmtId="0" fontId="13" fillId="0" borderId="0" xfId="0" applyNumberFormat="1" applyFont="1" applyFill="1" applyBorder="1" applyAlignment="1">
      <alignment horizontal="center"/>
    </xf>
    <xf numFmtId="164" fontId="25" fillId="0" borderId="0" xfId="0" applyNumberFormat="1" applyFont="1"/>
    <xf numFmtId="43" fontId="0" fillId="0" borderId="0" xfId="1" applyFont="1"/>
    <xf numFmtId="43" fontId="0" fillId="0" borderId="0" xfId="0" applyNumberFormat="1"/>
    <xf numFmtId="164" fontId="15" fillId="0" borderId="0" xfId="2" applyNumberFormat="1"/>
    <xf numFmtId="165" fontId="0" fillId="0" borderId="0" xfId="0" applyNumberFormat="1"/>
    <xf numFmtId="0" fontId="3" fillId="0" borderId="0" xfId="0" applyFont="1"/>
    <xf numFmtId="43" fontId="27" fillId="0" borderId="0" xfId="1" applyFont="1"/>
    <xf numFmtId="0" fontId="2" fillId="0" borderId="0" xfId="0" applyFont="1"/>
    <xf numFmtId="166" fontId="0" fillId="0" borderId="0" xfId="0" applyNumberFormat="1"/>
    <xf numFmtId="164" fontId="28" fillId="0" borderId="0" xfId="0" applyNumberFormat="1" applyFont="1"/>
    <xf numFmtId="0" fontId="9" fillId="5" borderId="1" xfId="0" applyNumberFormat="1" applyFont="1" applyFill="1" applyBorder="1" applyAlignment="1">
      <alignment horizontal="left"/>
    </xf>
    <xf numFmtId="0" fontId="25" fillId="0" borderId="0" xfId="0" applyFont="1" applyAlignment="1">
      <alignment horizontal="center" wrapText="1"/>
    </xf>
    <xf numFmtId="0" fontId="4" fillId="0" borderId="0" xfId="0" applyFont="1" applyBorder="1" applyAlignment="1" applyProtection="1">
      <alignment horizontal="center"/>
      <protection locked="0"/>
    </xf>
    <xf numFmtId="0" fontId="4" fillId="0" borderId="0" xfId="0" applyFont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</cellXfs>
  <cellStyles count="6">
    <cellStyle name="Millares" xfId="1" builtinId="3"/>
    <cellStyle name="Millares 2" xfId="3"/>
    <cellStyle name="Millares 2 2" xfId="4"/>
    <cellStyle name="Normal" xfId="0" builtinId="0"/>
    <cellStyle name="Normal 2" xfId="5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104776</xdr:colOff>
      <xdr:row>0</xdr:row>
      <xdr:rowOff>2</xdr:rowOff>
    </xdr:from>
    <xdr:ext cx="742950" cy="752473"/>
    <xdr:pic>
      <xdr:nvPicPr>
        <xdr:cNvPr id="2" name="irc_mi" descr="http://t0.gstatic.com/images?q=tbn:ANd9GcSEtFKM_6RYRHK283yLwp2cETAzKeVTOs9fzeEz16VJxFH-1N63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6" y="2"/>
          <a:ext cx="742950" cy="75247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R265"/>
  <sheetViews>
    <sheetView tabSelected="1" topLeftCell="A211" workbookViewId="0">
      <selection activeCell="J229" sqref="J229"/>
    </sheetView>
  </sheetViews>
  <sheetFormatPr baseColWidth="10" defaultRowHeight="15" x14ac:dyDescent="0.25"/>
  <cols>
    <col min="1" max="1" width="13" customWidth="1"/>
    <col min="2" max="2" width="46.140625" customWidth="1"/>
    <col min="3" max="3" width="21.140625" hidden="1" customWidth="1"/>
    <col min="4" max="4" width="18" hidden="1" customWidth="1"/>
    <col min="5" max="5" width="21.140625" hidden="1" customWidth="1"/>
    <col min="6" max="7" width="14.140625" hidden="1" customWidth="1"/>
    <col min="8" max="8" width="14" hidden="1" customWidth="1"/>
    <col min="9" max="9" width="18.5703125" hidden="1" customWidth="1"/>
    <col min="10" max="10" width="21.140625" customWidth="1"/>
    <col min="11" max="11" width="17.42578125" customWidth="1"/>
    <col min="12" max="12" width="15.7109375" customWidth="1"/>
    <col min="13" max="13" width="16.85546875" customWidth="1"/>
    <col min="14" max="14" width="17.5703125" hidden="1" customWidth="1"/>
    <col min="15" max="15" width="15.85546875" hidden="1" customWidth="1"/>
    <col min="16" max="16" width="15.7109375" hidden="1" customWidth="1"/>
    <col min="17" max="17" width="18.5703125" hidden="1" customWidth="1"/>
    <col min="18" max="19" width="14.42578125" hidden="1" customWidth="1"/>
    <col min="20" max="20" width="14" hidden="1" customWidth="1"/>
    <col min="21" max="21" width="22.28515625" hidden="1" customWidth="1"/>
    <col min="22" max="22" width="18.5703125" hidden="1" customWidth="1"/>
    <col min="23" max="23" width="15.5703125" hidden="1" customWidth="1"/>
    <col min="24" max="24" width="11.42578125" style="1" customWidth="1"/>
    <col min="25" max="25" width="16.85546875" style="2" hidden="1" customWidth="1"/>
    <col min="26" max="26" width="15.140625" style="2" hidden="1" customWidth="1"/>
    <col min="27" max="27" width="24" style="2" hidden="1" customWidth="1"/>
    <col min="28" max="28" width="11.42578125" style="1" hidden="1" customWidth="1"/>
    <col min="29" max="29" width="11.42578125" style="1" customWidth="1"/>
    <col min="30" max="30" width="15.140625" style="1" customWidth="1"/>
    <col min="31" max="44" width="11.42578125" style="1"/>
  </cols>
  <sheetData>
    <row r="1" spans="1:44" ht="23.25" x14ac:dyDescent="0.35">
      <c r="A1" s="110" t="s">
        <v>0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  <c r="T1" s="110"/>
      <c r="U1" s="110"/>
      <c r="V1" s="110"/>
      <c r="W1" s="110"/>
    </row>
    <row r="2" spans="1:44" ht="23.25" customHeight="1" x14ac:dyDescent="0.35">
      <c r="A2" s="110" t="s">
        <v>1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  <c r="V2" s="110"/>
      <c r="W2" s="110"/>
    </row>
    <row r="3" spans="1:44" ht="24.75" customHeight="1" x14ac:dyDescent="0.35">
      <c r="A3" s="110" t="s">
        <v>2</v>
      </c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  <c r="V3" s="110"/>
      <c r="W3" s="110"/>
    </row>
    <row r="4" spans="1:44" ht="30" customHeight="1" thickBot="1" x14ac:dyDescent="0.3">
      <c r="A4" s="111" t="s">
        <v>3</v>
      </c>
      <c r="B4" s="111"/>
      <c r="C4" s="111"/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1"/>
      <c r="O4" s="111"/>
      <c r="P4" s="111"/>
      <c r="Q4" s="111"/>
      <c r="R4" s="111"/>
      <c r="S4" s="111"/>
      <c r="T4" s="111"/>
      <c r="U4" s="111"/>
      <c r="V4" s="111"/>
      <c r="W4" s="111"/>
    </row>
    <row r="5" spans="1:44" ht="19.5" hidden="1" customHeight="1" x14ac:dyDescent="0.25">
      <c r="C5" s="3" t="s">
        <v>4</v>
      </c>
      <c r="D5" s="4" t="s">
        <v>5</v>
      </c>
      <c r="E5" s="3" t="s">
        <v>4</v>
      </c>
      <c r="F5" s="112"/>
      <c r="G5" s="112"/>
      <c r="H5" s="112"/>
      <c r="I5" s="3" t="s">
        <v>6</v>
      </c>
      <c r="J5" s="113"/>
      <c r="K5" s="113"/>
      <c r="L5" s="113"/>
      <c r="M5" s="3" t="s">
        <v>7</v>
      </c>
      <c r="N5" s="5" t="s">
        <v>8</v>
      </c>
      <c r="O5" s="3" t="s">
        <v>9</v>
      </c>
      <c r="P5" s="3" t="s">
        <v>10</v>
      </c>
      <c r="Q5" s="3" t="s">
        <v>11</v>
      </c>
      <c r="R5" s="3"/>
      <c r="S5" s="3"/>
      <c r="T5" s="3"/>
      <c r="U5" s="3"/>
      <c r="V5" s="3" t="s">
        <v>12</v>
      </c>
      <c r="W5" s="3" t="s">
        <v>13</v>
      </c>
    </row>
    <row r="6" spans="1:44" ht="67.5" customHeight="1" thickBot="1" x14ac:dyDescent="0.3">
      <c r="A6" s="6" t="s">
        <v>14</v>
      </c>
      <c r="B6" s="6" t="s">
        <v>15</v>
      </c>
      <c r="C6" s="6" t="s">
        <v>16</v>
      </c>
      <c r="D6" s="7" t="s">
        <v>17</v>
      </c>
      <c r="E6" s="6" t="s">
        <v>16</v>
      </c>
      <c r="F6" s="8" t="s">
        <v>18</v>
      </c>
      <c r="G6" s="8" t="s">
        <v>19</v>
      </c>
      <c r="H6" s="8" t="s">
        <v>20</v>
      </c>
      <c r="I6" s="6" t="s">
        <v>21</v>
      </c>
      <c r="J6" s="6" t="s">
        <v>22</v>
      </c>
      <c r="K6" s="6" t="s">
        <v>23</v>
      </c>
      <c r="L6" s="6" t="s">
        <v>24</v>
      </c>
      <c r="M6" s="6" t="s">
        <v>25</v>
      </c>
      <c r="N6" s="8" t="s">
        <v>26</v>
      </c>
      <c r="O6" s="8" t="s">
        <v>27</v>
      </c>
      <c r="P6" s="8" t="s">
        <v>28</v>
      </c>
      <c r="Q6" s="6" t="s">
        <v>29</v>
      </c>
      <c r="R6" s="8" t="s">
        <v>30</v>
      </c>
      <c r="S6" s="8" t="s">
        <v>31</v>
      </c>
      <c r="T6" s="8" t="s">
        <v>32</v>
      </c>
      <c r="U6" s="6" t="s">
        <v>33</v>
      </c>
      <c r="V6" s="6" t="s">
        <v>34</v>
      </c>
      <c r="W6" s="6" t="s">
        <v>35</v>
      </c>
    </row>
    <row r="7" spans="1:44" s="12" customFormat="1" ht="21.95" customHeight="1" thickBot="1" x14ac:dyDescent="0.35">
      <c r="A7" s="108" t="s">
        <v>36</v>
      </c>
      <c r="B7" s="108"/>
      <c r="C7" s="9">
        <f t="shared" ref="C7:I7" si="0">+C8+C39+C109+C173+C194+C224</f>
        <v>1528539900</v>
      </c>
      <c r="D7" s="9">
        <f t="shared" si="0"/>
        <v>0</v>
      </c>
      <c r="E7" s="9">
        <f t="shared" si="0"/>
        <v>1528539900</v>
      </c>
      <c r="F7" s="9">
        <f t="shared" si="0"/>
        <v>82095351.359999999</v>
      </c>
      <c r="G7" s="9">
        <f t="shared" si="0"/>
        <v>153134910.75999999</v>
      </c>
      <c r="H7" s="9">
        <f t="shared" si="0"/>
        <v>172920954.25</v>
      </c>
      <c r="I7" s="9">
        <f t="shared" si="0"/>
        <v>409795905.70999992</v>
      </c>
      <c r="J7" s="10">
        <f>+J8+J39+J109+J173+J194</f>
        <v>37424542.490000002</v>
      </c>
      <c r="K7" s="10">
        <f t="shared" ref="K7:M7" si="1">+K8+K39+K109+K173+K194</f>
        <v>94923016.680000007</v>
      </c>
      <c r="L7" s="10">
        <f t="shared" si="1"/>
        <v>23703393.809999999</v>
      </c>
      <c r="M7" s="10">
        <f t="shared" si="1"/>
        <v>156050952.97999999</v>
      </c>
      <c r="N7" s="9">
        <f t="shared" ref="N7:W7" si="2">+N8+N39+N109+N173+N194+N224</f>
        <v>0</v>
      </c>
      <c r="O7" s="9">
        <f t="shared" si="2"/>
        <v>0</v>
      </c>
      <c r="P7" s="9">
        <f t="shared" si="2"/>
        <v>0</v>
      </c>
      <c r="Q7" s="9">
        <f t="shared" si="2"/>
        <v>0</v>
      </c>
      <c r="R7" s="9">
        <f t="shared" si="2"/>
        <v>0</v>
      </c>
      <c r="S7" s="9">
        <f t="shared" si="2"/>
        <v>0</v>
      </c>
      <c r="T7" s="9">
        <f t="shared" si="2"/>
        <v>0</v>
      </c>
      <c r="U7" s="9">
        <f t="shared" si="2"/>
        <v>0</v>
      </c>
      <c r="V7" s="9">
        <f t="shared" si="2"/>
        <v>559152077.01999998</v>
      </c>
      <c r="W7" s="9">
        <f t="shared" si="2"/>
        <v>1118743994.29</v>
      </c>
      <c r="X7" s="11">
        <f>+J7+K7+L7-M7</f>
        <v>0</v>
      </c>
      <c r="Y7" s="2"/>
      <c r="Z7" s="2"/>
      <c r="AA7" s="2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</row>
    <row r="8" spans="1:44" s="17" customFormat="1" ht="20.25" customHeight="1" x14ac:dyDescent="0.25">
      <c r="A8" s="13">
        <v>2.1</v>
      </c>
      <c r="B8" s="14" t="s">
        <v>37</v>
      </c>
      <c r="C8" s="15">
        <f>+C9+C19+C25+C30+C35</f>
        <v>300453528.66000003</v>
      </c>
      <c r="D8" s="15">
        <f t="shared" ref="D8:W8" si="3">+D9+D19+D25+D30+D35</f>
        <v>0</v>
      </c>
      <c r="E8" s="15">
        <f t="shared" si="3"/>
        <v>300453528.66000003</v>
      </c>
      <c r="F8" s="15">
        <f t="shared" si="3"/>
        <v>23516402.32</v>
      </c>
      <c r="G8" s="15">
        <f t="shared" si="3"/>
        <v>27726740.619999997</v>
      </c>
      <c r="H8" s="15">
        <f t="shared" si="3"/>
        <v>24179210.290000007</v>
      </c>
      <c r="I8" s="15">
        <f t="shared" si="3"/>
        <v>75422353.230000004</v>
      </c>
      <c r="J8" s="15">
        <f>+J9+J19+J25+J30+J35</f>
        <v>25125001.460000001</v>
      </c>
      <c r="K8" s="15">
        <f>+K9+K19+K25+K30+K35</f>
        <v>26666721.620000001</v>
      </c>
      <c r="L8" s="15">
        <f t="shared" si="3"/>
        <v>8129105.7799999993</v>
      </c>
      <c r="M8" s="15">
        <f t="shared" si="3"/>
        <v>59920828.860000007</v>
      </c>
      <c r="N8" s="15">
        <f t="shared" si="3"/>
        <v>0</v>
      </c>
      <c r="O8" s="15">
        <f t="shared" si="3"/>
        <v>0</v>
      </c>
      <c r="P8" s="15">
        <f t="shared" si="3"/>
        <v>0</v>
      </c>
      <c r="Q8" s="15">
        <f t="shared" si="3"/>
        <v>0</v>
      </c>
      <c r="R8" s="15">
        <f t="shared" si="3"/>
        <v>0</v>
      </c>
      <c r="S8" s="15">
        <f t="shared" si="3"/>
        <v>0</v>
      </c>
      <c r="T8" s="15">
        <f t="shared" si="3"/>
        <v>0</v>
      </c>
      <c r="U8" s="15">
        <f t="shared" si="3"/>
        <v>0</v>
      </c>
      <c r="V8" s="15">
        <f t="shared" si="3"/>
        <v>135343182.09</v>
      </c>
      <c r="W8" s="15">
        <f t="shared" si="3"/>
        <v>225031175.43000001</v>
      </c>
      <c r="X8" s="11">
        <f t="shared" ref="X8:X71" si="4">+J8+K8+L8-M8</f>
        <v>0</v>
      </c>
      <c r="Y8" s="2">
        <f t="shared" ref="Y8:Y60" si="5">+I8*4</f>
        <v>301689412.92000002</v>
      </c>
      <c r="Z8" s="2">
        <f>+Y8*5%</f>
        <v>15084470.646000002</v>
      </c>
      <c r="AA8" s="2">
        <f t="shared" ref="AA8:AA64" si="6">+Y8+Z8</f>
        <v>316773883.56600004</v>
      </c>
      <c r="AB8" s="16"/>
      <c r="AC8" s="16"/>
      <c r="AD8" s="16"/>
      <c r="AE8" s="16"/>
      <c r="AF8" s="16"/>
    </row>
    <row r="9" spans="1:44" s="21" customFormat="1" ht="18" customHeight="1" x14ac:dyDescent="0.25">
      <c r="A9" s="18" t="s">
        <v>38</v>
      </c>
      <c r="B9" s="19" t="s">
        <v>39</v>
      </c>
      <c r="C9" s="20">
        <f>SUM(C10:C18)</f>
        <v>250206398.66000003</v>
      </c>
      <c r="D9" s="20">
        <f t="shared" ref="D9" si="7">SUM(D10:D18)</f>
        <v>0</v>
      </c>
      <c r="E9" s="20">
        <f>SUM(E10:E18)</f>
        <v>250206398.66000003</v>
      </c>
      <c r="F9" s="20">
        <f t="shared" ref="F9:W9" si="8">SUM(F10:F18)</f>
        <v>20417155.800000001</v>
      </c>
      <c r="G9" s="20">
        <f t="shared" si="8"/>
        <v>20959973.309999999</v>
      </c>
      <c r="H9" s="20">
        <f t="shared" si="8"/>
        <v>22619749.040000003</v>
      </c>
      <c r="I9" s="20">
        <f t="shared" si="8"/>
        <v>63996878.149999999</v>
      </c>
      <c r="J9" s="20">
        <f>SUM(J10:J18)</f>
        <v>21783184.07</v>
      </c>
      <c r="K9" s="20">
        <f>SUM(K10:K18)</f>
        <v>23141540.460000001</v>
      </c>
      <c r="L9" s="20">
        <f t="shared" si="8"/>
        <v>6607667.8499999996</v>
      </c>
      <c r="M9" s="20">
        <f t="shared" si="8"/>
        <v>51532392.380000003</v>
      </c>
      <c r="N9" s="20">
        <f t="shared" si="8"/>
        <v>0</v>
      </c>
      <c r="O9" s="20">
        <f t="shared" si="8"/>
        <v>0</v>
      </c>
      <c r="P9" s="20">
        <f t="shared" si="8"/>
        <v>0</v>
      </c>
      <c r="Q9" s="20">
        <f t="shared" si="8"/>
        <v>0</v>
      </c>
      <c r="R9" s="20">
        <f t="shared" si="8"/>
        <v>0</v>
      </c>
      <c r="S9" s="20">
        <f t="shared" si="8"/>
        <v>0</v>
      </c>
      <c r="T9" s="20">
        <f t="shared" si="8"/>
        <v>0</v>
      </c>
      <c r="U9" s="20">
        <f t="shared" si="8"/>
        <v>0</v>
      </c>
      <c r="V9" s="20">
        <f t="shared" si="8"/>
        <v>115529270.53</v>
      </c>
      <c r="W9" s="20">
        <f t="shared" si="8"/>
        <v>186209520.51000002</v>
      </c>
      <c r="X9" s="11">
        <f t="shared" si="4"/>
        <v>0</v>
      </c>
      <c r="Y9" s="2">
        <f t="shared" si="5"/>
        <v>255987512.59999999</v>
      </c>
      <c r="Z9" s="2">
        <f t="shared" ref="Z9:Z72" si="9">+Y9*5%</f>
        <v>12799375.630000001</v>
      </c>
      <c r="AA9" s="2">
        <f t="shared" si="6"/>
        <v>268786888.23000002</v>
      </c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</row>
    <row r="10" spans="1:44" s="1" customFormat="1" ht="18" customHeight="1" x14ac:dyDescent="0.25">
      <c r="A10" s="22" t="s">
        <v>40</v>
      </c>
      <c r="B10" s="23" t="s">
        <v>41</v>
      </c>
      <c r="C10" s="24">
        <v>165306412.15000001</v>
      </c>
      <c r="D10" s="25"/>
      <c r="E10" s="24">
        <f>+C10+D10</f>
        <v>165306412.15000001</v>
      </c>
      <c r="F10" s="26">
        <v>15447719</v>
      </c>
      <c r="G10" s="26">
        <v>15412960.66</v>
      </c>
      <c r="H10" s="26">
        <v>15814149.130000001</v>
      </c>
      <c r="I10" s="27">
        <f>SUM(F10:H10)</f>
        <v>46674828.789999999</v>
      </c>
      <c r="J10" s="28">
        <v>21701559.07</v>
      </c>
      <c r="K10" s="26">
        <v>15568624</v>
      </c>
      <c r="L10" s="26">
        <v>3883334.17</v>
      </c>
      <c r="M10" s="26">
        <f t="shared" ref="M10:M15" si="10">SUM(J10:L10)</f>
        <v>41153517.240000002</v>
      </c>
      <c r="N10" s="26">
        <v>0</v>
      </c>
      <c r="O10" s="26">
        <v>0</v>
      </c>
      <c r="P10" s="26">
        <v>0</v>
      </c>
      <c r="Q10" s="26">
        <f t="shared" ref="Q10:Q15" si="11">SUM(N10:P10)</f>
        <v>0</v>
      </c>
      <c r="R10" s="26">
        <v>0</v>
      </c>
      <c r="S10" s="26">
        <v>0</v>
      </c>
      <c r="T10" s="26">
        <v>0</v>
      </c>
      <c r="U10" s="26">
        <f>SUM(R10:T10)</f>
        <v>0</v>
      </c>
      <c r="V10" s="26">
        <f t="shared" ref="V10:V18" si="12">+Q10+M10+I10+U10</f>
        <v>87828346.030000001</v>
      </c>
      <c r="W10" s="26">
        <f>+E10-I10</f>
        <v>118631583.36000001</v>
      </c>
      <c r="X10" s="11">
        <f t="shared" si="4"/>
        <v>0</v>
      </c>
      <c r="Y10" s="2">
        <f t="shared" si="5"/>
        <v>186699315.16</v>
      </c>
      <c r="Z10" s="2">
        <f t="shared" si="9"/>
        <v>9334965.7579999994</v>
      </c>
      <c r="AA10" s="2">
        <f t="shared" si="6"/>
        <v>196034280.91799998</v>
      </c>
    </row>
    <row r="11" spans="1:44" s="1" customFormat="1" ht="18" hidden="1" customHeight="1" x14ac:dyDescent="0.25">
      <c r="A11" s="22" t="s">
        <v>42</v>
      </c>
      <c r="B11" s="23" t="s">
        <v>43</v>
      </c>
      <c r="C11" s="24">
        <v>0</v>
      </c>
      <c r="D11" s="25"/>
      <c r="E11" s="24">
        <f t="shared" ref="E11:E18" si="13">+C11+D11</f>
        <v>0</v>
      </c>
      <c r="F11" s="26"/>
      <c r="G11" s="26"/>
      <c r="H11" s="26"/>
      <c r="I11" s="27">
        <f>SUM(F11:H11)</f>
        <v>0</v>
      </c>
      <c r="J11" s="26"/>
      <c r="K11" s="26"/>
      <c r="L11" s="26"/>
      <c r="M11" s="26">
        <f t="shared" si="10"/>
        <v>0</v>
      </c>
      <c r="N11" s="26"/>
      <c r="O11" s="26"/>
      <c r="P11" s="26"/>
      <c r="Q11" s="26">
        <f t="shared" si="11"/>
        <v>0</v>
      </c>
      <c r="R11" s="26"/>
      <c r="S11" s="26"/>
      <c r="T11" s="26"/>
      <c r="U11" s="26">
        <f>SUM(R11:T11)</f>
        <v>0</v>
      </c>
      <c r="V11" s="26">
        <f t="shared" si="12"/>
        <v>0</v>
      </c>
      <c r="W11" s="26">
        <f t="shared" ref="W11:W18" si="14">+E11-I11</f>
        <v>0</v>
      </c>
      <c r="X11" s="11">
        <f t="shared" si="4"/>
        <v>0</v>
      </c>
      <c r="Y11" s="2">
        <f t="shared" si="5"/>
        <v>0</v>
      </c>
      <c r="Z11" s="2">
        <f t="shared" si="9"/>
        <v>0</v>
      </c>
      <c r="AA11" s="2">
        <f t="shared" si="6"/>
        <v>0</v>
      </c>
    </row>
    <row r="12" spans="1:44" s="1" customFormat="1" ht="18" customHeight="1" x14ac:dyDescent="0.25">
      <c r="A12" s="22" t="s">
        <v>44</v>
      </c>
      <c r="B12" s="23" t="s">
        <v>45</v>
      </c>
      <c r="C12" s="24">
        <v>54231258.890000001</v>
      </c>
      <c r="D12" s="25"/>
      <c r="E12" s="24">
        <f t="shared" si="13"/>
        <v>54231258.890000001</v>
      </c>
      <c r="F12" s="26">
        <v>4923093.93</v>
      </c>
      <c r="G12" s="26">
        <v>5285960.5</v>
      </c>
      <c r="H12" s="26">
        <v>6532785.5</v>
      </c>
      <c r="I12" s="27">
        <f>SUM(F12:H12)</f>
        <v>16741839.93</v>
      </c>
      <c r="J12" s="26">
        <v>81625</v>
      </c>
      <c r="K12" s="26">
        <v>7248252.1699999999</v>
      </c>
      <c r="L12" s="26">
        <v>2724333.68</v>
      </c>
      <c r="M12" s="26">
        <f t="shared" si="10"/>
        <v>10054210.85</v>
      </c>
      <c r="N12" s="26">
        <v>0</v>
      </c>
      <c r="O12" s="26">
        <v>0</v>
      </c>
      <c r="P12" s="26">
        <v>0</v>
      </c>
      <c r="Q12" s="26">
        <f t="shared" si="11"/>
        <v>0</v>
      </c>
      <c r="R12" s="26">
        <v>0</v>
      </c>
      <c r="S12" s="26">
        <v>0</v>
      </c>
      <c r="T12" s="26">
        <v>0</v>
      </c>
      <c r="U12" s="26">
        <f>SUM(R12:T12)</f>
        <v>0</v>
      </c>
      <c r="V12" s="26">
        <f t="shared" si="12"/>
        <v>26796050.780000001</v>
      </c>
      <c r="W12" s="26">
        <f t="shared" si="14"/>
        <v>37489418.960000001</v>
      </c>
      <c r="X12" s="11">
        <f t="shared" si="4"/>
        <v>0</v>
      </c>
      <c r="Y12" s="2">
        <f t="shared" si="5"/>
        <v>66967359.719999999</v>
      </c>
      <c r="Z12" s="2">
        <f t="shared" si="9"/>
        <v>3348367.986</v>
      </c>
      <c r="AA12" s="2">
        <f t="shared" si="6"/>
        <v>70315727.706</v>
      </c>
    </row>
    <row r="13" spans="1:44" s="34" customFormat="1" ht="18" customHeight="1" x14ac:dyDescent="0.25">
      <c r="A13" s="29" t="s">
        <v>46</v>
      </c>
      <c r="B13" s="30" t="s">
        <v>47</v>
      </c>
      <c r="C13" s="31">
        <v>53333.359999999986</v>
      </c>
      <c r="D13" s="32"/>
      <c r="E13" s="24">
        <f t="shared" si="13"/>
        <v>53333.359999999986</v>
      </c>
      <c r="F13" s="33">
        <v>0</v>
      </c>
      <c r="G13" s="33">
        <v>0</v>
      </c>
      <c r="H13" s="33">
        <v>0</v>
      </c>
      <c r="I13" s="27">
        <f t="shared" ref="I13:I14" si="15">SUM(F13:H13)</f>
        <v>0</v>
      </c>
      <c r="J13" s="26">
        <v>0</v>
      </c>
      <c r="K13" s="33"/>
      <c r="L13" s="33"/>
      <c r="M13" s="26">
        <f t="shared" si="10"/>
        <v>0</v>
      </c>
      <c r="N13" s="26">
        <v>0</v>
      </c>
      <c r="O13" s="26">
        <v>0</v>
      </c>
      <c r="P13" s="26">
        <v>0</v>
      </c>
      <c r="Q13" s="26">
        <f t="shared" si="11"/>
        <v>0</v>
      </c>
      <c r="R13" s="26">
        <v>0</v>
      </c>
      <c r="S13" s="26">
        <v>0</v>
      </c>
      <c r="T13" s="26">
        <v>0</v>
      </c>
      <c r="U13" s="26">
        <f t="shared" ref="U13:U14" si="16">SUM(R13:T13)</f>
        <v>0</v>
      </c>
      <c r="V13" s="26">
        <f t="shared" si="12"/>
        <v>0</v>
      </c>
      <c r="W13" s="26">
        <f t="shared" si="14"/>
        <v>53333.359999999986</v>
      </c>
      <c r="X13" s="11">
        <f t="shared" si="4"/>
        <v>0</v>
      </c>
      <c r="Y13" s="2">
        <f t="shared" si="5"/>
        <v>0</v>
      </c>
      <c r="Z13" s="2">
        <f t="shared" si="9"/>
        <v>0</v>
      </c>
      <c r="AA13" s="2">
        <f t="shared" si="6"/>
        <v>0</v>
      </c>
    </row>
    <row r="14" spans="1:44" s="1" customFormat="1" ht="18" hidden="1" customHeight="1" x14ac:dyDescent="0.25">
      <c r="A14" s="22" t="s">
        <v>48</v>
      </c>
      <c r="B14" s="23" t="s">
        <v>49</v>
      </c>
      <c r="C14" s="24">
        <v>0</v>
      </c>
      <c r="D14" s="35"/>
      <c r="E14" s="24">
        <f t="shared" si="13"/>
        <v>0</v>
      </c>
      <c r="F14" s="33">
        <v>0</v>
      </c>
      <c r="G14" s="33">
        <v>0</v>
      </c>
      <c r="H14" s="33">
        <v>0</v>
      </c>
      <c r="I14" s="27">
        <f t="shared" si="15"/>
        <v>0</v>
      </c>
      <c r="J14" s="26">
        <v>0</v>
      </c>
      <c r="K14" s="26"/>
      <c r="L14" s="26"/>
      <c r="M14" s="26">
        <f t="shared" si="10"/>
        <v>0</v>
      </c>
      <c r="N14" s="26">
        <v>0</v>
      </c>
      <c r="O14" s="26">
        <v>0</v>
      </c>
      <c r="P14" s="26">
        <v>0</v>
      </c>
      <c r="Q14" s="26">
        <f t="shared" si="11"/>
        <v>0</v>
      </c>
      <c r="R14" s="26">
        <v>0</v>
      </c>
      <c r="S14" s="26">
        <v>0</v>
      </c>
      <c r="T14" s="26">
        <v>0</v>
      </c>
      <c r="U14" s="26">
        <f t="shared" si="16"/>
        <v>0</v>
      </c>
      <c r="V14" s="26">
        <f t="shared" si="12"/>
        <v>0</v>
      </c>
      <c r="W14" s="26">
        <f t="shared" si="14"/>
        <v>0</v>
      </c>
      <c r="X14" s="11">
        <f t="shared" si="4"/>
        <v>0</v>
      </c>
      <c r="Y14" s="2">
        <f t="shared" si="5"/>
        <v>0</v>
      </c>
      <c r="Z14" s="2">
        <f t="shared" si="9"/>
        <v>0</v>
      </c>
      <c r="AA14" s="2">
        <f t="shared" si="6"/>
        <v>0</v>
      </c>
    </row>
    <row r="15" spans="1:44" s="1" customFormat="1" ht="18" customHeight="1" x14ac:dyDescent="0.25">
      <c r="A15" s="22" t="s">
        <v>50</v>
      </c>
      <c r="B15" s="23" t="s">
        <v>51</v>
      </c>
      <c r="C15" s="24">
        <v>22721009.260000002</v>
      </c>
      <c r="D15" s="25"/>
      <c r="E15" s="24">
        <f t="shared" si="13"/>
        <v>22721009.260000002</v>
      </c>
      <c r="F15" s="33">
        <v>0</v>
      </c>
      <c r="G15" s="33">
        <v>0</v>
      </c>
      <c r="H15" s="33">
        <v>0</v>
      </c>
      <c r="I15" s="27">
        <f>SUM(F15:H15)</f>
        <v>0</v>
      </c>
      <c r="J15" s="26">
        <v>0</v>
      </c>
      <c r="K15" s="26"/>
      <c r="L15" s="26"/>
      <c r="M15" s="26">
        <f t="shared" si="10"/>
        <v>0</v>
      </c>
      <c r="N15" s="26">
        <v>0</v>
      </c>
      <c r="O15" s="26">
        <v>0</v>
      </c>
      <c r="P15" s="26">
        <v>0</v>
      </c>
      <c r="Q15" s="26">
        <f t="shared" si="11"/>
        <v>0</v>
      </c>
      <c r="R15" s="26">
        <v>0</v>
      </c>
      <c r="S15" s="26">
        <v>0</v>
      </c>
      <c r="T15" s="26">
        <v>0</v>
      </c>
      <c r="U15" s="26">
        <f>SUM(R15:T15)</f>
        <v>0</v>
      </c>
      <c r="V15" s="26">
        <f t="shared" si="12"/>
        <v>0</v>
      </c>
      <c r="W15" s="26">
        <f t="shared" si="14"/>
        <v>22721009.260000002</v>
      </c>
      <c r="X15" s="11">
        <f t="shared" si="4"/>
        <v>0</v>
      </c>
      <c r="Y15" s="2">
        <f t="shared" si="5"/>
        <v>0</v>
      </c>
      <c r="Z15" s="2">
        <f t="shared" si="9"/>
        <v>0</v>
      </c>
      <c r="AA15" s="2">
        <f t="shared" si="6"/>
        <v>0</v>
      </c>
    </row>
    <row r="16" spans="1:44" s="1" customFormat="1" ht="18" hidden="1" customHeight="1" x14ac:dyDescent="0.25">
      <c r="A16" s="22" t="s">
        <v>52</v>
      </c>
      <c r="B16" s="23" t="s">
        <v>53</v>
      </c>
      <c r="C16" s="36"/>
      <c r="D16" s="37"/>
      <c r="E16" s="24">
        <f t="shared" si="13"/>
        <v>0</v>
      </c>
      <c r="F16" s="33">
        <v>0</v>
      </c>
      <c r="G16" s="33">
        <v>0</v>
      </c>
      <c r="H16" s="33">
        <v>0</v>
      </c>
      <c r="I16" s="27">
        <f>SUM(F16:H16)</f>
        <v>0</v>
      </c>
      <c r="J16" s="26">
        <v>0</v>
      </c>
      <c r="K16" s="26"/>
      <c r="L16" s="26"/>
      <c r="M16" s="26">
        <f>SUM(J16:L16)</f>
        <v>0</v>
      </c>
      <c r="N16" s="26">
        <v>0</v>
      </c>
      <c r="O16" s="26">
        <v>0</v>
      </c>
      <c r="P16" s="26">
        <v>0</v>
      </c>
      <c r="Q16" s="26">
        <f>SUM(N16:P16)</f>
        <v>0</v>
      </c>
      <c r="R16" s="26">
        <v>0</v>
      </c>
      <c r="S16" s="26">
        <v>0</v>
      </c>
      <c r="T16" s="26">
        <v>0</v>
      </c>
      <c r="U16" s="26">
        <f>SUM(R16:T16)</f>
        <v>0</v>
      </c>
      <c r="V16" s="26">
        <f t="shared" si="12"/>
        <v>0</v>
      </c>
      <c r="W16" s="26">
        <f t="shared" si="14"/>
        <v>0</v>
      </c>
      <c r="X16" s="11">
        <f t="shared" si="4"/>
        <v>0</v>
      </c>
      <c r="Y16" s="2">
        <f t="shared" si="5"/>
        <v>0</v>
      </c>
      <c r="Z16" s="2">
        <f t="shared" si="9"/>
        <v>0</v>
      </c>
      <c r="AA16" s="2">
        <f t="shared" si="6"/>
        <v>0</v>
      </c>
    </row>
    <row r="17" spans="1:44" s="1" customFormat="1" ht="18" customHeight="1" x14ac:dyDescent="0.25">
      <c r="A17" s="22" t="s">
        <v>54</v>
      </c>
      <c r="B17" s="23" t="s">
        <v>55</v>
      </c>
      <c r="C17" s="24">
        <v>1900000</v>
      </c>
      <c r="D17" s="35"/>
      <c r="E17" s="24">
        <f t="shared" si="13"/>
        <v>1900000</v>
      </c>
      <c r="F17" s="33">
        <v>0</v>
      </c>
      <c r="G17" s="33">
        <v>0</v>
      </c>
      <c r="H17" s="33">
        <v>0</v>
      </c>
      <c r="I17" s="27">
        <f t="shared" ref="I17:I18" si="17">SUM(F17:H17)</f>
        <v>0</v>
      </c>
      <c r="J17" s="26">
        <v>0</v>
      </c>
      <c r="K17" s="26">
        <v>0</v>
      </c>
      <c r="L17" s="26">
        <v>0</v>
      </c>
      <c r="M17" s="26">
        <f t="shared" ref="M17:M18" si="18">SUM(J17:L17)</f>
        <v>0</v>
      </c>
      <c r="N17" s="26">
        <v>0</v>
      </c>
      <c r="O17" s="26">
        <v>0</v>
      </c>
      <c r="P17" s="26">
        <v>0</v>
      </c>
      <c r="Q17" s="26">
        <f>SUM(N17:P17)</f>
        <v>0</v>
      </c>
      <c r="R17" s="26">
        <v>0</v>
      </c>
      <c r="S17" s="26">
        <v>0</v>
      </c>
      <c r="T17" s="26">
        <v>0</v>
      </c>
      <c r="U17" s="26">
        <f>SUM(R17:T17)</f>
        <v>0</v>
      </c>
      <c r="V17" s="26">
        <f t="shared" si="12"/>
        <v>0</v>
      </c>
      <c r="W17" s="26">
        <f t="shared" si="14"/>
        <v>1900000</v>
      </c>
      <c r="X17" s="11">
        <f t="shared" si="4"/>
        <v>0</v>
      </c>
      <c r="Y17" s="2">
        <f t="shared" si="5"/>
        <v>0</v>
      </c>
      <c r="Z17" s="2">
        <f t="shared" si="9"/>
        <v>0</v>
      </c>
      <c r="AA17" s="2">
        <f t="shared" si="6"/>
        <v>0</v>
      </c>
    </row>
    <row r="18" spans="1:44" s="1" customFormat="1" ht="18" customHeight="1" x14ac:dyDescent="0.25">
      <c r="A18" s="22" t="s">
        <v>56</v>
      </c>
      <c r="B18" s="23" t="s">
        <v>57</v>
      </c>
      <c r="C18" s="24">
        <v>5994385</v>
      </c>
      <c r="D18" s="35"/>
      <c r="E18" s="24">
        <f t="shared" si="13"/>
        <v>5994385</v>
      </c>
      <c r="F18" s="26">
        <v>46342.87</v>
      </c>
      <c r="G18" s="26">
        <v>261052.15</v>
      </c>
      <c r="H18" s="26">
        <v>272814.40999999997</v>
      </c>
      <c r="I18" s="27">
        <f t="shared" si="17"/>
        <v>580209.42999999993</v>
      </c>
      <c r="J18" s="26">
        <v>0</v>
      </c>
      <c r="K18" s="26">
        <v>324664.28999999998</v>
      </c>
      <c r="L18" s="26">
        <v>0</v>
      </c>
      <c r="M18" s="26">
        <f t="shared" si="18"/>
        <v>324664.28999999998</v>
      </c>
      <c r="N18" s="26">
        <v>0</v>
      </c>
      <c r="O18" s="26">
        <v>0</v>
      </c>
      <c r="P18" s="26">
        <v>0</v>
      </c>
      <c r="Q18" s="26">
        <f>SUM(N18:P18)</f>
        <v>0</v>
      </c>
      <c r="R18" s="26">
        <v>0</v>
      </c>
      <c r="S18" s="26">
        <v>0</v>
      </c>
      <c r="T18" s="26">
        <v>0</v>
      </c>
      <c r="U18" s="26">
        <f>SUM(R18:T18)</f>
        <v>0</v>
      </c>
      <c r="V18" s="26">
        <f t="shared" si="12"/>
        <v>904873.72</v>
      </c>
      <c r="W18" s="26">
        <f t="shared" si="14"/>
        <v>5414175.5700000003</v>
      </c>
      <c r="X18" s="11">
        <f t="shared" si="4"/>
        <v>0</v>
      </c>
      <c r="Y18" s="2">
        <f t="shared" si="5"/>
        <v>2320837.7199999997</v>
      </c>
      <c r="Z18" s="2">
        <f t="shared" si="9"/>
        <v>116041.886</v>
      </c>
      <c r="AA18" s="2">
        <f t="shared" si="6"/>
        <v>2436879.6059999997</v>
      </c>
    </row>
    <row r="19" spans="1:44" s="40" customFormat="1" ht="18" customHeight="1" x14ac:dyDescent="0.25">
      <c r="A19" s="38" t="s">
        <v>58</v>
      </c>
      <c r="B19" s="19" t="s">
        <v>59</v>
      </c>
      <c r="C19" s="39">
        <f>SUM(C20:C24)</f>
        <v>16102130</v>
      </c>
      <c r="D19" s="39">
        <f t="shared" ref="D19:W19" si="19">SUM(D20:D24)</f>
        <v>0</v>
      </c>
      <c r="E19" s="39">
        <f t="shared" si="19"/>
        <v>16102130</v>
      </c>
      <c r="F19" s="39">
        <f t="shared" si="19"/>
        <v>68155.12</v>
      </c>
      <c r="G19" s="39">
        <f t="shared" si="19"/>
        <v>3464834.32</v>
      </c>
      <c r="H19" s="39">
        <f>SUM(H20:H24)</f>
        <v>226472.92</v>
      </c>
      <c r="I19" s="39">
        <f t="shared" si="19"/>
        <v>3759462.3600000003</v>
      </c>
      <c r="J19" s="39">
        <f t="shared" si="19"/>
        <v>34500</v>
      </c>
      <c r="K19" s="39">
        <f>SUM(K20:K24)</f>
        <v>3525181.16</v>
      </c>
      <c r="L19" s="39">
        <f t="shared" si="19"/>
        <v>524745</v>
      </c>
      <c r="M19" s="39">
        <f t="shared" si="19"/>
        <v>4084426.16</v>
      </c>
      <c r="N19" s="39">
        <f t="shared" si="19"/>
        <v>0</v>
      </c>
      <c r="O19" s="39">
        <f t="shared" si="19"/>
        <v>0</v>
      </c>
      <c r="P19" s="39">
        <f t="shared" si="19"/>
        <v>0</v>
      </c>
      <c r="Q19" s="39">
        <f t="shared" si="19"/>
        <v>0</v>
      </c>
      <c r="R19" s="39">
        <f t="shared" si="19"/>
        <v>0</v>
      </c>
      <c r="S19" s="39">
        <f t="shared" si="19"/>
        <v>0</v>
      </c>
      <c r="T19" s="39">
        <f t="shared" si="19"/>
        <v>0</v>
      </c>
      <c r="U19" s="39">
        <f t="shared" si="19"/>
        <v>0</v>
      </c>
      <c r="V19" s="39">
        <f t="shared" si="19"/>
        <v>7843888.5200000005</v>
      </c>
      <c r="W19" s="39">
        <f t="shared" si="19"/>
        <v>12342667.639999999</v>
      </c>
      <c r="X19" s="11">
        <f t="shared" si="4"/>
        <v>0</v>
      </c>
      <c r="Y19" s="2">
        <f t="shared" si="5"/>
        <v>15037849.440000001</v>
      </c>
      <c r="Z19" s="2">
        <f t="shared" si="9"/>
        <v>751892.47200000007</v>
      </c>
      <c r="AA19" s="2">
        <f t="shared" si="6"/>
        <v>15789741.912</v>
      </c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</row>
    <row r="20" spans="1:44" s="42" customFormat="1" ht="18" hidden="1" customHeight="1" x14ac:dyDescent="0.25">
      <c r="A20" s="22" t="s">
        <v>60</v>
      </c>
      <c r="B20" s="23" t="s">
        <v>61</v>
      </c>
      <c r="C20" s="41">
        <v>0</v>
      </c>
      <c r="D20" s="35"/>
      <c r="E20" s="24">
        <f>+C20+D20</f>
        <v>0</v>
      </c>
      <c r="F20" s="26"/>
      <c r="G20" s="26"/>
      <c r="H20" s="26"/>
      <c r="I20" s="27">
        <f>SUM(F20:H20)</f>
        <v>0</v>
      </c>
      <c r="J20" s="24">
        <f>+H20+I20</f>
        <v>0</v>
      </c>
      <c r="K20" s="26"/>
      <c r="L20" s="26"/>
      <c r="M20" s="26">
        <f>SUM(J20:L20)</f>
        <v>0</v>
      </c>
      <c r="N20" s="26">
        <v>0</v>
      </c>
      <c r="O20" s="26">
        <v>0</v>
      </c>
      <c r="P20" s="26">
        <v>0</v>
      </c>
      <c r="Q20" s="26">
        <f t="shared" ref="Q20:Q32" si="20">SUM(N20:P20)</f>
        <v>0</v>
      </c>
      <c r="R20" s="26">
        <v>0</v>
      </c>
      <c r="S20" s="26">
        <v>0</v>
      </c>
      <c r="T20" s="26">
        <v>0</v>
      </c>
      <c r="U20" s="26">
        <f t="shared" ref="U20:U32" si="21">SUM(R20:T20)</f>
        <v>0</v>
      </c>
      <c r="V20" s="26">
        <f t="shared" ref="V20:V32" si="22">+Q20+M20+I20+U20</f>
        <v>0</v>
      </c>
      <c r="W20" s="26">
        <f t="shared" ref="W20:W24" si="23">+E20-I20</f>
        <v>0</v>
      </c>
      <c r="X20" s="11">
        <f t="shared" si="4"/>
        <v>0</v>
      </c>
      <c r="Y20" s="2">
        <f t="shared" si="5"/>
        <v>0</v>
      </c>
      <c r="Z20" s="2">
        <f t="shared" si="9"/>
        <v>0</v>
      </c>
      <c r="AA20" s="2">
        <f t="shared" si="6"/>
        <v>0</v>
      </c>
    </row>
    <row r="21" spans="1:44" s="34" customFormat="1" ht="18" customHeight="1" x14ac:dyDescent="0.25">
      <c r="A21" s="29" t="s">
        <v>62</v>
      </c>
      <c r="B21" s="30" t="s">
        <v>63</v>
      </c>
      <c r="C21" s="43">
        <v>1680000</v>
      </c>
      <c r="D21" s="44"/>
      <c r="E21" s="24">
        <f t="shared" ref="E21:E24" si="24">+C21+D21</f>
        <v>1680000</v>
      </c>
      <c r="F21" s="33">
        <v>0</v>
      </c>
      <c r="G21" s="33">
        <v>157934.32</v>
      </c>
      <c r="H21" s="33">
        <v>226472.92</v>
      </c>
      <c r="I21" s="27">
        <f t="shared" ref="I21:I32" si="25">SUM(F21:H21)</f>
        <v>384407.24</v>
      </c>
      <c r="J21" s="26">
        <v>0</v>
      </c>
      <c r="K21" s="26">
        <v>0</v>
      </c>
      <c r="L21" s="26">
        <v>54040</v>
      </c>
      <c r="M21" s="26">
        <f t="shared" ref="M21:M32" si="26">SUM(J21:L21)</f>
        <v>54040</v>
      </c>
      <c r="N21" s="26">
        <v>0</v>
      </c>
      <c r="O21" s="26">
        <v>0</v>
      </c>
      <c r="P21" s="26">
        <v>0</v>
      </c>
      <c r="Q21" s="26">
        <f t="shared" si="20"/>
        <v>0</v>
      </c>
      <c r="R21" s="26">
        <v>0</v>
      </c>
      <c r="S21" s="26">
        <v>0</v>
      </c>
      <c r="T21" s="26">
        <v>0</v>
      </c>
      <c r="U21" s="26">
        <f>SUM(R21:T21)</f>
        <v>0</v>
      </c>
      <c r="V21" s="26">
        <f t="shared" si="22"/>
        <v>438447.24</v>
      </c>
      <c r="W21" s="26">
        <f t="shared" si="23"/>
        <v>1295592.76</v>
      </c>
      <c r="X21" s="11">
        <f t="shared" si="4"/>
        <v>0</v>
      </c>
      <c r="Y21" s="2">
        <f t="shared" si="5"/>
        <v>1537628.96</v>
      </c>
      <c r="Z21" s="2">
        <f t="shared" si="9"/>
        <v>76881.448000000004</v>
      </c>
      <c r="AA21" s="2">
        <f t="shared" si="6"/>
        <v>1614510.4080000001</v>
      </c>
    </row>
    <row r="22" spans="1:44" s="34" customFormat="1" ht="18" customHeight="1" x14ac:dyDescent="0.25">
      <c r="A22" s="29" t="s">
        <v>64</v>
      </c>
      <c r="B22" s="30" t="s">
        <v>65</v>
      </c>
      <c r="C22" s="43">
        <v>422130</v>
      </c>
      <c r="D22" s="44"/>
      <c r="E22" s="24">
        <f t="shared" si="24"/>
        <v>422130</v>
      </c>
      <c r="F22" s="33">
        <v>0</v>
      </c>
      <c r="G22" s="33">
        <v>0</v>
      </c>
      <c r="H22" s="33">
        <v>0</v>
      </c>
      <c r="I22" s="27">
        <f t="shared" si="25"/>
        <v>0</v>
      </c>
      <c r="J22" s="26">
        <v>0</v>
      </c>
      <c r="K22" s="33">
        <v>103281.16</v>
      </c>
      <c r="L22" s="33"/>
      <c r="M22" s="26">
        <f t="shared" si="26"/>
        <v>103281.16</v>
      </c>
      <c r="N22" s="26">
        <v>0</v>
      </c>
      <c r="O22" s="26">
        <v>0</v>
      </c>
      <c r="P22" s="26">
        <v>0</v>
      </c>
      <c r="Q22" s="26">
        <f t="shared" si="20"/>
        <v>0</v>
      </c>
      <c r="R22" s="26">
        <v>0</v>
      </c>
      <c r="S22" s="26">
        <v>0</v>
      </c>
      <c r="T22" s="26">
        <v>0</v>
      </c>
      <c r="U22" s="26">
        <f>SUM(R22:T22)</f>
        <v>0</v>
      </c>
      <c r="V22" s="26">
        <f t="shared" si="22"/>
        <v>103281.16</v>
      </c>
      <c r="W22" s="26">
        <f t="shared" si="23"/>
        <v>422130</v>
      </c>
      <c r="X22" s="11">
        <f t="shared" si="4"/>
        <v>0</v>
      </c>
      <c r="Y22" s="2">
        <f t="shared" si="5"/>
        <v>0</v>
      </c>
      <c r="Z22" s="2">
        <f t="shared" si="9"/>
        <v>0</v>
      </c>
      <c r="AA22" s="2">
        <f t="shared" si="6"/>
        <v>0</v>
      </c>
    </row>
    <row r="23" spans="1:44" s="34" customFormat="1" ht="18" customHeight="1" x14ac:dyDescent="0.25">
      <c r="A23" s="29" t="s">
        <v>66</v>
      </c>
      <c r="B23" s="30" t="s">
        <v>67</v>
      </c>
      <c r="C23" s="43">
        <v>14000000</v>
      </c>
      <c r="D23" s="44"/>
      <c r="E23" s="24">
        <f t="shared" si="24"/>
        <v>14000000</v>
      </c>
      <c r="F23" s="33">
        <v>68155.12</v>
      </c>
      <c r="G23" s="33">
        <v>3306900</v>
      </c>
      <c r="H23" s="33">
        <v>0</v>
      </c>
      <c r="I23" s="27">
        <f t="shared" si="25"/>
        <v>3375055.12</v>
      </c>
      <c r="J23" s="28">
        <v>34500</v>
      </c>
      <c r="K23" s="26">
        <v>3421900</v>
      </c>
      <c r="L23" s="26">
        <v>470705</v>
      </c>
      <c r="M23" s="26">
        <f t="shared" si="26"/>
        <v>3927105</v>
      </c>
      <c r="N23" s="26">
        <v>0</v>
      </c>
      <c r="O23" s="26">
        <v>0</v>
      </c>
      <c r="P23" s="26">
        <v>0</v>
      </c>
      <c r="Q23" s="26">
        <f t="shared" si="20"/>
        <v>0</v>
      </c>
      <c r="R23" s="26">
        <v>0</v>
      </c>
      <c r="S23" s="26">
        <v>0</v>
      </c>
      <c r="T23" s="26">
        <v>0</v>
      </c>
      <c r="U23" s="26">
        <f>SUM(R23:T23)</f>
        <v>0</v>
      </c>
      <c r="V23" s="26">
        <f t="shared" si="22"/>
        <v>7302160.1200000001</v>
      </c>
      <c r="W23" s="26">
        <f t="shared" si="23"/>
        <v>10624944.879999999</v>
      </c>
      <c r="X23" s="11">
        <f t="shared" si="4"/>
        <v>0</v>
      </c>
      <c r="Y23" s="2">
        <f t="shared" si="5"/>
        <v>13500220.48</v>
      </c>
      <c r="Z23" s="2">
        <f t="shared" si="9"/>
        <v>675011.02400000009</v>
      </c>
      <c r="AA23" s="2">
        <f t="shared" si="6"/>
        <v>14175231.504000001</v>
      </c>
    </row>
    <row r="24" spans="1:44" s="1" customFormat="1" ht="18" hidden="1" customHeight="1" x14ac:dyDescent="0.25">
      <c r="A24" s="22" t="s">
        <v>68</v>
      </c>
      <c r="B24" s="23" t="s">
        <v>69</v>
      </c>
      <c r="C24" s="36">
        <v>0</v>
      </c>
      <c r="D24" s="37"/>
      <c r="E24" s="24">
        <f t="shared" si="24"/>
        <v>0</v>
      </c>
      <c r="F24" s="26"/>
      <c r="G24" s="26"/>
      <c r="H24" s="26"/>
      <c r="I24" s="27">
        <f t="shared" si="25"/>
        <v>0</v>
      </c>
      <c r="J24" s="24">
        <f t="shared" ref="J24" si="27">+H24+I24</f>
        <v>0</v>
      </c>
      <c r="K24" s="26"/>
      <c r="L24" s="26"/>
      <c r="M24" s="26">
        <f t="shared" si="26"/>
        <v>0</v>
      </c>
      <c r="N24" s="26">
        <v>0</v>
      </c>
      <c r="O24" s="26">
        <v>0</v>
      </c>
      <c r="P24" s="26">
        <v>0</v>
      </c>
      <c r="Q24" s="26">
        <f t="shared" si="20"/>
        <v>0</v>
      </c>
      <c r="R24" s="26">
        <v>0</v>
      </c>
      <c r="S24" s="26">
        <v>0</v>
      </c>
      <c r="T24" s="26">
        <v>0</v>
      </c>
      <c r="U24" s="26">
        <f t="shared" si="21"/>
        <v>0</v>
      </c>
      <c r="V24" s="26">
        <f t="shared" si="22"/>
        <v>0</v>
      </c>
      <c r="W24" s="26">
        <f t="shared" si="23"/>
        <v>0</v>
      </c>
      <c r="X24" s="11">
        <f t="shared" si="4"/>
        <v>0</v>
      </c>
      <c r="Y24" s="2">
        <f t="shared" si="5"/>
        <v>0</v>
      </c>
      <c r="Z24" s="2">
        <f t="shared" si="9"/>
        <v>0</v>
      </c>
      <c r="AA24" s="2">
        <f t="shared" si="6"/>
        <v>0</v>
      </c>
    </row>
    <row r="25" spans="1:44" s="12" customFormat="1" ht="15.75" customHeight="1" x14ac:dyDescent="0.25">
      <c r="A25" s="38" t="s">
        <v>70</v>
      </c>
      <c r="B25" s="19" t="s">
        <v>71</v>
      </c>
      <c r="C25" s="39">
        <f>SUM(C26:C29)</f>
        <v>50000</v>
      </c>
      <c r="D25" s="39">
        <f t="shared" ref="D25:W25" si="28">SUM(D26:D29)</f>
        <v>0</v>
      </c>
      <c r="E25" s="39">
        <f t="shared" si="28"/>
        <v>50000</v>
      </c>
      <c r="F25" s="39">
        <f>SUM(F26:F29)</f>
        <v>0</v>
      </c>
      <c r="G25" s="39">
        <f t="shared" si="28"/>
        <v>0</v>
      </c>
      <c r="H25" s="39">
        <f>SUM(H26:H29)</f>
        <v>0</v>
      </c>
      <c r="I25" s="39">
        <f t="shared" si="28"/>
        <v>0</v>
      </c>
      <c r="J25" s="39">
        <f t="shared" si="28"/>
        <v>0</v>
      </c>
      <c r="K25" s="39">
        <f t="shared" si="28"/>
        <v>0</v>
      </c>
      <c r="L25" s="39">
        <f t="shared" si="28"/>
        <v>0</v>
      </c>
      <c r="M25" s="39">
        <f t="shared" si="28"/>
        <v>0</v>
      </c>
      <c r="N25" s="39">
        <f t="shared" si="28"/>
        <v>0</v>
      </c>
      <c r="O25" s="39">
        <f t="shared" si="28"/>
        <v>0</v>
      </c>
      <c r="P25" s="39">
        <f t="shared" si="28"/>
        <v>0</v>
      </c>
      <c r="Q25" s="39">
        <f t="shared" si="28"/>
        <v>0</v>
      </c>
      <c r="R25" s="39">
        <f t="shared" si="28"/>
        <v>0</v>
      </c>
      <c r="S25" s="39">
        <f t="shared" si="28"/>
        <v>0</v>
      </c>
      <c r="T25" s="39">
        <f t="shared" si="28"/>
        <v>0</v>
      </c>
      <c r="U25" s="39">
        <f t="shared" si="28"/>
        <v>0</v>
      </c>
      <c r="V25" s="39">
        <f t="shared" si="28"/>
        <v>0</v>
      </c>
      <c r="W25" s="39">
        <f t="shared" si="28"/>
        <v>50000</v>
      </c>
      <c r="X25" s="11">
        <f t="shared" si="4"/>
        <v>0</v>
      </c>
      <c r="Y25" s="2">
        <f t="shared" si="5"/>
        <v>0</v>
      </c>
      <c r="Z25" s="2">
        <f t="shared" si="9"/>
        <v>0</v>
      </c>
      <c r="AA25" s="2">
        <f t="shared" si="6"/>
        <v>0</v>
      </c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</row>
    <row r="26" spans="1:44" s="1" customFormat="1" ht="18" customHeight="1" x14ac:dyDescent="0.25">
      <c r="A26" s="22" t="s">
        <v>72</v>
      </c>
      <c r="B26" s="23" t="s">
        <v>73</v>
      </c>
      <c r="C26" s="36">
        <v>50000</v>
      </c>
      <c r="D26" s="35"/>
      <c r="E26" s="24">
        <f t="shared" ref="E26:E29" si="29">+C26+D26</f>
        <v>50000</v>
      </c>
      <c r="F26" s="26">
        <v>0</v>
      </c>
      <c r="G26" s="26">
        <v>0</v>
      </c>
      <c r="H26" s="26">
        <v>0</v>
      </c>
      <c r="I26" s="27">
        <f>SUM(F26:H26)</f>
        <v>0</v>
      </c>
      <c r="J26" s="26">
        <v>0</v>
      </c>
      <c r="K26" s="26"/>
      <c r="L26" s="26"/>
      <c r="M26" s="26">
        <f t="shared" si="26"/>
        <v>0</v>
      </c>
      <c r="N26" s="26">
        <v>0</v>
      </c>
      <c r="O26" s="26">
        <v>0</v>
      </c>
      <c r="P26" s="26">
        <v>0</v>
      </c>
      <c r="Q26" s="26">
        <f t="shared" si="20"/>
        <v>0</v>
      </c>
      <c r="R26" s="26">
        <v>0</v>
      </c>
      <c r="S26" s="26">
        <v>0</v>
      </c>
      <c r="T26" s="26">
        <v>0</v>
      </c>
      <c r="U26" s="26">
        <f t="shared" si="21"/>
        <v>0</v>
      </c>
      <c r="V26" s="26">
        <f>+Q26+M26+I26+U26</f>
        <v>0</v>
      </c>
      <c r="W26" s="26">
        <f t="shared" ref="W26:W29" si="30">+E26-I26</f>
        <v>50000</v>
      </c>
      <c r="X26" s="11">
        <f t="shared" si="4"/>
        <v>0</v>
      </c>
      <c r="Y26" s="2">
        <f t="shared" si="5"/>
        <v>0</v>
      </c>
      <c r="Z26" s="2">
        <f t="shared" si="9"/>
        <v>0</v>
      </c>
      <c r="AA26" s="2">
        <f t="shared" si="6"/>
        <v>0</v>
      </c>
    </row>
    <row r="27" spans="1:44" s="1" customFormat="1" ht="18" hidden="1" customHeight="1" x14ac:dyDescent="0.25">
      <c r="A27" s="22" t="s">
        <v>74</v>
      </c>
      <c r="B27" s="23" t="s">
        <v>75</v>
      </c>
      <c r="C27" s="36"/>
      <c r="D27" s="35"/>
      <c r="E27" s="24">
        <f t="shared" si="29"/>
        <v>0</v>
      </c>
      <c r="F27" s="26"/>
      <c r="G27" s="26"/>
      <c r="H27" s="26"/>
      <c r="I27" s="27"/>
      <c r="J27" s="24">
        <f t="shared" ref="J27:J29" si="31">+H27+I27</f>
        <v>0</v>
      </c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>
        <f t="shared" si="30"/>
        <v>0</v>
      </c>
      <c r="X27" s="11">
        <f t="shared" si="4"/>
        <v>0</v>
      </c>
      <c r="Y27" s="2">
        <f t="shared" si="5"/>
        <v>0</v>
      </c>
      <c r="Z27" s="2">
        <f t="shared" si="9"/>
        <v>0</v>
      </c>
      <c r="AA27" s="2">
        <f t="shared" si="6"/>
        <v>0</v>
      </c>
    </row>
    <row r="28" spans="1:44" s="1" customFormat="1" ht="18" hidden="1" customHeight="1" x14ac:dyDescent="0.25">
      <c r="A28" s="22" t="s">
        <v>76</v>
      </c>
      <c r="B28" s="23" t="s">
        <v>77</v>
      </c>
      <c r="C28" s="36"/>
      <c r="D28" s="35"/>
      <c r="E28" s="24">
        <f t="shared" si="29"/>
        <v>0</v>
      </c>
      <c r="F28" s="26"/>
      <c r="G28" s="26"/>
      <c r="H28" s="26"/>
      <c r="I28" s="27">
        <f t="shared" si="25"/>
        <v>0</v>
      </c>
      <c r="J28" s="24">
        <f t="shared" si="31"/>
        <v>0</v>
      </c>
      <c r="K28" s="26"/>
      <c r="L28" s="26">
        <v>0</v>
      </c>
      <c r="M28" s="26">
        <f t="shared" si="26"/>
        <v>0</v>
      </c>
      <c r="N28" s="26">
        <v>0</v>
      </c>
      <c r="O28" s="26">
        <v>0</v>
      </c>
      <c r="P28" s="26">
        <v>0</v>
      </c>
      <c r="Q28" s="26">
        <f t="shared" si="20"/>
        <v>0</v>
      </c>
      <c r="R28" s="26">
        <v>0</v>
      </c>
      <c r="S28" s="26">
        <v>0</v>
      </c>
      <c r="T28" s="26">
        <v>0</v>
      </c>
      <c r="U28" s="26">
        <f>SUM(R28:T28)</f>
        <v>0</v>
      </c>
      <c r="V28" s="26">
        <f t="shared" si="22"/>
        <v>0</v>
      </c>
      <c r="W28" s="26">
        <f t="shared" si="30"/>
        <v>0</v>
      </c>
      <c r="X28" s="11">
        <f t="shared" si="4"/>
        <v>0</v>
      </c>
      <c r="Y28" s="2">
        <f t="shared" si="5"/>
        <v>0</v>
      </c>
      <c r="Z28" s="2">
        <f t="shared" si="9"/>
        <v>0</v>
      </c>
      <c r="AA28" s="2">
        <f t="shared" si="6"/>
        <v>0</v>
      </c>
    </row>
    <row r="29" spans="1:44" s="1" customFormat="1" ht="18" hidden="1" customHeight="1" x14ac:dyDescent="0.25">
      <c r="A29" s="22" t="s">
        <v>78</v>
      </c>
      <c r="B29" s="23" t="s">
        <v>79</v>
      </c>
      <c r="C29" s="36">
        <v>0</v>
      </c>
      <c r="D29" s="37"/>
      <c r="E29" s="24">
        <f t="shared" si="29"/>
        <v>0</v>
      </c>
      <c r="F29" s="26"/>
      <c r="G29" s="26"/>
      <c r="H29" s="26"/>
      <c r="I29" s="27">
        <f t="shared" si="25"/>
        <v>0</v>
      </c>
      <c r="J29" s="24">
        <f t="shared" si="31"/>
        <v>0</v>
      </c>
      <c r="K29" s="26"/>
      <c r="L29" s="26"/>
      <c r="M29" s="26">
        <f t="shared" si="26"/>
        <v>0</v>
      </c>
      <c r="N29" s="26">
        <v>0</v>
      </c>
      <c r="O29" s="26">
        <v>0</v>
      </c>
      <c r="P29" s="26">
        <v>0</v>
      </c>
      <c r="Q29" s="26">
        <f t="shared" si="20"/>
        <v>0</v>
      </c>
      <c r="R29" s="26">
        <v>0</v>
      </c>
      <c r="S29" s="26">
        <v>0</v>
      </c>
      <c r="T29" s="26">
        <v>0</v>
      </c>
      <c r="U29" s="26">
        <f t="shared" si="21"/>
        <v>0</v>
      </c>
      <c r="V29" s="26">
        <f t="shared" si="22"/>
        <v>0</v>
      </c>
      <c r="W29" s="26">
        <f t="shared" si="30"/>
        <v>0</v>
      </c>
      <c r="X29" s="11">
        <f t="shared" si="4"/>
        <v>0</v>
      </c>
      <c r="Y29" s="2">
        <f t="shared" si="5"/>
        <v>0</v>
      </c>
      <c r="Z29" s="2">
        <f t="shared" si="9"/>
        <v>0</v>
      </c>
      <c r="AA29" s="2">
        <f t="shared" si="6"/>
        <v>0</v>
      </c>
    </row>
    <row r="30" spans="1:44" s="40" customFormat="1" ht="14.25" customHeight="1" x14ac:dyDescent="0.25">
      <c r="A30" s="38" t="s">
        <v>80</v>
      </c>
      <c r="B30" s="19" t="s">
        <v>81</v>
      </c>
      <c r="C30" s="39">
        <f>SUM(C31:C34)</f>
        <v>295000</v>
      </c>
      <c r="D30" s="39">
        <f t="shared" ref="D30:W30" si="32">SUM(D31:D34)</f>
        <v>0</v>
      </c>
      <c r="E30" s="39">
        <f t="shared" si="32"/>
        <v>295000</v>
      </c>
      <c r="F30" s="39">
        <f t="shared" si="32"/>
        <v>0</v>
      </c>
      <c r="G30" s="39">
        <f t="shared" si="32"/>
        <v>0</v>
      </c>
      <c r="H30" s="39">
        <f>SUM(H31:H34)</f>
        <v>0</v>
      </c>
      <c r="I30" s="39">
        <f t="shared" si="32"/>
        <v>0</v>
      </c>
      <c r="J30" s="39">
        <f t="shared" si="32"/>
        <v>0</v>
      </c>
      <c r="K30" s="39">
        <f t="shared" si="32"/>
        <v>0</v>
      </c>
      <c r="L30" s="39">
        <f t="shared" si="32"/>
        <v>0</v>
      </c>
      <c r="M30" s="39">
        <f t="shared" si="32"/>
        <v>0</v>
      </c>
      <c r="N30" s="39">
        <f t="shared" si="32"/>
        <v>0</v>
      </c>
      <c r="O30" s="39">
        <f t="shared" si="32"/>
        <v>0</v>
      </c>
      <c r="P30" s="39">
        <f t="shared" si="32"/>
        <v>0</v>
      </c>
      <c r="Q30" s="39">
        <f t="shared" si="32"/>
        <v>0</v>
      </c>
      <c r="R30" s="39">
        <f t="shared" si="32"/>
        <v>0</v>
      </c>
      <c r="S30" s="39">
        <f t="shared" si="32"/>
        <v>0</v>
      </c>
      <c r="T30" s="39">
        <f t="shared" si="32"/>
        <v>0</v>
      </c>
      <c r="U30" s="39">
        <f t="shared" si="32"/>
        <v>0</v>
      </c>
      <c r="V30" s="39">
        <f t="shared" si="32"/>
        <v>0</v>
      </c>
      <c r="W30" s="39">
        <f t="shared" si="32"/>
        <v>295000</v>
      </c>
      <c r="X30" s="11">
        <f t="shared" si="4"/>
        <v>0</v>
      </c>
      <c r="Y30" s="2">
        <f t="shared" si="5"/>
        <v>0</v>
      </c>
      <c r="Z30" s="2">
        <f t="shared" si="9"/>
        <v>0</v>
      </c>
      <c r="AA30" s="2">
        <f t="shared" si="6"/>
        <v>0</v>
      </c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</row>
    <row r="31" spans="1:44" s="1" customFormat="1" ht="18" hidden="1" customHeight="1" x14ac:dyDescent="0.25">
      <c r="A31" s="22" t="s">
        <v>82</v>
      </c>
      <c r="B31" s="23" t="s">
        <v>83</v>
      </c>
      <c r="C31" s="36"/>
      <c r="D31" s="37"/>
      <c r="E31" s="24">
        <f t="shared" ref="E31:E34" si="33">+C31+D31</f>
        <v>0</v>
      </c>
      <c r="F31" s="26"/>
      <c r="G31" s="26"/>
      <c r="H31" s="26"/>
      <c r="I31" s="27"/>
      <c r="J31" s="24">
        <f t="shared" ref="J31:J34" si="34">+H31+I31</f>
        <v>0</v>
      </c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>
        <f t="shared" ref="W31:W34" si="35">+E31-I31</f>
        <v>0</v>
      </c>
      <c r="X31" s="11">
        <f t="shared" si="4"/>
        <v>0</v>
      </c>
      <c r="Y31" s="2">
        <f t="shared" si="5"/>
        <v>0</v>
      </c>
      <c r="Z31" s="2">
        <f t="shared" si="9"/>
        <v>0</v>
      </c>
      <c r="AA31" s="2">
        <f t="shared" si="6"/>
        <v>0</v>
      </c>
    </row>
    <row r="32" spans="1:44" s="1" customFormat="1" ht="18" hidden="1" customHeight="1" x14ac:dyDescent="0.25">
      <c r="A32" s="22" t="s">
        <v>84</v>
      </c>
      <c r="B32" s="23" t="s">
        <v>85</v>
      </c>
      <c r="C32" s="36"/>
      <c r="D32" s="37"/>
      <c r="E32" s="24">
        <f t="shared" si="33"/>
        <v>0</v>
      </c>
      <c r="F32" s="26"/>
      <c r="G32" s="26"/>
      <c r="H32" s="26"/>
      <c r="I32" s="27">
        <f t="shared" si="25"/>
        <v>0</v>
      </c>
      <c r="J32" s="24">
        <f t="shared" si="34"/>
        <v>0</v>
      </c>
      <c r="K32" s="26"/>
      <c r="L32" s="26"/>
      <c r="M32" s="26">
        <f t="shared" si="26"/>
        <v>0</v>
      </c>
      <c r="N32" s="26">
        <v>0</v>
      </c>
      <c r="O32" s="26">
        <v>0</v>
      </c>
      <c r="P32" s="26">
        <v>0</v>
      </c>
      <c r="Q32" s="26">
        <f t="shared" si="20"/>
        <v>0</v>
      </c>
      <c r="R32" s="26">
        <v>0</v>
      </c>
      <c r="S32" s="26">
        <v>0</v>
      </c>
      <c r="T32" s="26">
        <v>0</v>
      </c>
      <c r="U32" s="26">
        <f t="shared" si="21"/>
        <v>0</v>
      </c>
      <c r="V32" s="26">
        <f t="shared" si="22"/>
        <v>0</v>
      </c>
      <c r="W32" s="26">
        <f t="shared" si="35"/>
        <v>0</v>
      </c>
      <c r="X32" s="11">
        <f t="shared" si="4"/>
        <v>0</v>
      </c>
      <c r="Y32" s="2">
        <f t="shared" si="5"/>
        <v>0</v>
      </c>
      <c r="Z32" s="2">
        <f t="shared" si="9"/>
        <v>0</v>
      </c>
      <c r="AA32" s="2">
        <f t="shared" si="6"/>
        <v>0</v>
      </c>
    </row>
    <row r="33" spans="1:44" s="1" customFormat="1" ht="18" customHeight="1" x14ac:dyDescent="0.25">
      <c r="A33" s="22" t="s">
        <v>86</v>
      </c>
      <c r="B33" s="23" t="s">
        <v>87</v>
      </c>
      <c r="C33" s="36">
        <v>295000</v>
      </c>
      <c r="D33" s="45"/>
      <c r="E33" s="24">
        <f t="shared" si="33"/>
        <v>295000</v>
      </c>
      <c r="F33" s="26">
        <v>0</v>
      </c>
      <c r="G33" s="26">
        <v>0</v>
      </c>
      <c r="H33" s="26">
        <v>0</v>
      </c>
      <c r="I33" s="27">
        <f>SUM(F33:H33)</f>
        <v>0</v>
      </c>
      <c r="J33" s="26">
        <v>0</v>
      </c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>
        <f>+Q33+M33+I33+U33</f>
        <v>0</v>
      </c>
      <c r="W33" s="26">
        <f t="shared" si="35"/>
        <v>295000</v>
      </c>
      <c r="X33" s="11">
        <f t="shared" si="4"/>
        <v>0</v>
      </c>
      <c r="Y33" s="2">
        <f t="shared" si="5"/>
        <v>0</v>
      </c>
      <c r="Z33" s="2">
        <f t="shared" si="9"/>
        <v>0</v>
      </c>
      <c r="AA33" s="2">
        <f t="shared" si="6"/>
        <v>0</v>
      </c>
    </row>
    <row r="34" spans="1:44" s="1" customFormat="1" ht="18" hidden="1" customHeight="1" x14ac:dyDescent="0.25">
      <c r="A34" s="22" t="s">
        <v>88</v>
      </c>
      <c r="B34" s="23" t="s">
        <v>89</v>
      </c>
      <c r="C34" s="36"/>
      <c r="D34" s="45"/>
      <c r="E34" s="24">
        <f t="shared" si="33"/>
        <v>0</v>
      </c>
      <c r="F34" s="26"/>
      <c r="G34" s="26"/>
      <c r="H34" s="26"/>
      <c r="I34" s="27"/>
      <c r="J34" s="24">
        <f t="shared" si="34"/>
        <v>0</v>
      </c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>
        <f t="shared" si="35"/>
        <v>0</v>
      </c>
      <c r="X34" s="11">
        <f t="shared" si="4"/>
        <v>0</v>
      </c>
      <c r="Y34" s="2">
        <f t="shared" si="5"/>
        <v>0</v>
      </c>
      <c r="Z34" s="2">
        <f t="shared" si="9"/>
        <v>0</v>
      </c>
      <c r="AA34" s="2">
        <f t="shared" si="6"/>
        <v>0</v>
      </c>
    </row>
    <row r="35" spans="1:44" s="21" customFormat="1" ht="16.5" customHeight="1" x14ac:dyDescent="0.25">
      <c r="A35" s="46" t="s">
        <v>90</v>
      </c>
      <c r="B35" s="19" t="s">
        <v>91</v>
      </c>
      <c r="C35" s="39">
        <f t="shared" ref="C35:H35" si="36">SUM(C36:C38)</f>
        <v>33800000</v>
      </c>
      <c r="D35" s="39">
        <f t="shared" si="36"/>
        <v>0</v>
      </c>
      <c r="E35" s="39">
        <f t="shared" si="36"/>
        <v>33800000</v>
      </c>
      <c r="F35" s="39">
        <f t="shared" si="36"/>
        <v>3031091.4</v>
      </c>
      <c r="G35" s="39">
        <f t="shared" si="36"/>
        <v>3301932.99</v>
      </c>
      <c r="H35" s="39">
        <f t="shared" si="36"/>
        <v>1332988.33</v>
      </c>
      <c r="I35" s="39">
        <f>+I36+I37+I38</f>
        <v>7666012.7199999997</v>
      </c>
      <c r="J35" s="39">
        <f t="shared" ref="J35" si="37">SUM(J36:J38)</f>
        <v>3307317.39</v>
      </c>
      <c r="K35" s="39">
        <f t="shared" ref="K35:N35" si="38">+K36+K37+K38</f>
        <v>0</v>
      </c>
      <c r="L35" s="39">
        <f t="shared" si="38"/>
        <v>996692.92999999993</v>
      </c>
      <c r="M35" s="39">
        <f t="shared" si="38"/>
        <v>4304010.32</v>
      </c>
      <c r="N35" s="39">
        <f t="shared" si="38"/>
        <v>0</v>
      </c>
      <c r="O35" s="39">
        <f>SUM(O36:O38)</f>
        <v>0</v>
      </c>
      <c r="P35" s="39">
        <f>SUM(P36:P38)</f>
        <v>0</v>
      </c>
      <c r="Q35" s="39">
        <f>SUM(Q36:Q38)</f>
        <v>0</v>
      </c>
      <c r="R35" s="39">
        <f t="shared" ref="R35:U35" si="39">+R36+R37+R38</f>
        <v>0</v>
      </c>
      <c r="S35" s="39">
        <f t="shared" si="39"/>
        <v>0</v>
      </c>
      <c r="T35" s="39">
        <f t="shared" si="39"/>
        <v>0</v>
      </c>
      <c r="U35" s="39">
        <f t="shared" si="39"/>
        <v>0</v>
      </c>
      <c r="V35" s="39">
        <f>+V36+V37+V38</f>
        <v>11970023.039999999</v>
      </c>
      <c r="W35" s="39">
        <f>SUM(W36:W38)</f>
        <v>26133987.280000001</v>
      </c>
      <c r="X35" s="11">
        <f t="shared" si="4"/>
        <v>0</v>
      </c>
      <c r="Y35" s="2">
        <f t="shared" si="5"/>
        <v>30664050.879999999</v>
      </c>
      <c r="Z35" s="2">
        <f t="shared" si="9"/>
        <v>1533202.544</v>
      </c>
      <c r="AA35" s="2">
        <f t="shared" si="6"/>
        <v>32197253.423999999</v>
      </c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</row>
    <row r="36" spans="1:44" s="34" customFormat="1" ht="16.5" customHeight="1" x14ac:dyDescent="0.25">
      <c r="A36" s="29" t="s">
        <v>92</v>
      </c>
      <c r="B36" s="30" t="s">
        <v>93</v>
      </c>
      <c r="C36" s="43">
        <v>15700000</v>
      </c>
      <c r="D36" s="32"/>
      <c r="E36" s="24">
        <f t="shared" ref="E36:E38" si="40">+C36+D36</f>
        <v>15700000</v>
      </c>
      <c r="F36" s="33">
        <v>1403127.51</v>
      </c>
      <c r="G36" s="33">
        <v>1530264.88</v>
      </c>
      <c r="H36" s="33">
        <v>632950.77</v>
      </c>
      <c r="I36" s="27">
        <f>SUM(F36:H36)</f>
        <v>3566343.1599999997</v>
      </c>
      <c r="J36" s="26">
        <v>1533316.55</v>
      </c>
      <c r="K36" s="26">
        <v>0</v>
      </c>
      <c r="L36" s="26">
        <v>464938.66</v>
      </c>
      <c r="M36" s="26">
        <f>SUM(J36:L36)</f>
        <v>1998255.21</v>
      </c>
      <c r="N36" s="26">
        <v>0</v>
      </c>
      <c r="O36" s="26">
        <v>0</v>
      </c>
      <c r="P36" s="26">
        <v>0</v>
      </c>
      <c r="Q36" s="26">
        <f>SUM(N36:P36)</f>
        <v>0</v>
      </c>
      <c r="R36" s="26">
        <v>0</v>
      </c>
      <c r="S36" s="26">
        <v>0</v>
      </c>
      <c r="T36" s="26">
        <v>0</v>
      </c>
      <c r="U36" s="26">
        <f t="shared" ref="U36:U38" si="41">SUM(R36:T36)</f>
        <v>0</v>
      </c>
      <c r="V36" s="26">
        <f t="shared" ref="V36:V38" si="42">+Q36+M36+I36+U36</f>
        <v>5564598.3699999992</v>
      </c>
      <c r="W36" s="26">
        <f t="shared" ref="W36:W38" si="43">+E36-I36</f>
        <v>12133656.84</v>
      </c>
      <c r="X36" s="11">
        <f t="shared" si="4"/>
        <v>0</v>
      </c>
      <c r="Y36" s="2">
        <f t="shared" si="5"/>
        <v>14265372.639999999</v>
      </c>
      <c r="Z36" s="2">
        <f t="shared" si="9"/>
        <v>713268.63199999998</v>
      </c>
      <c r="AA36" s="2">
        <f t="shared" si="6"/>
        <v>14978641.271999998</v>
      </c>
    </row>
    <row r="37" spans="1:44" s="34" customFormat="1" ht="17.25" customHeight="1" x14ac:dyDescent="0.25">
      <c r="A37" s="29" t="s">
        <v>94</v>
      </c>
      <c r="B37" s="30" t="s">
        <v>95</v>
      </c>
      <c r="C37" s="43">
        <v>15800000</v>
      </c>
      <c r="D37" s="32"/>
      <c r="E37" s="24">
        <f t="shared" si="40"/>
        <v>15800000</v>
      </c>
      <c r="F37" s="33">
        <v>1434051.21</v>
      </c>
      <c r="G37" s="33">
        <v>1540822.74</v>
      </c>
      <c r="H37" s="33">
        <v>609255</v>
      </c>
      <c r="I37" s="27">
        <f t="shared" ref="I37:I38" si="44">SUM(F37:H37)</f>
        <v>3584128.95</v>
      </c>
      <c r="J37" s="26">
        <v>1543878.7</v>
      </c>
      <c r="K37" s="26">
        <v>0</v>
      </c>
      <c r="L37" s="26">
        <v>465594.42</v>
      </c>
      <c r="M37" s="26">
        <f t="shared" ref="M37:M38" si="45">SUM(J37:L37)</f>
        <v>2009473.1199999999</v>
      </c>
      <c r="N37" s="26">
        <v>0</v>
      </c>
      <c r="O37" s="26">
        <v>0</v>
      </c>
      <c r="P37" s="26">
        <v>0</v>
      </c>
      <c r="Q37" s="26">
        <f>SUM(N37:P37)</f>
        <v>0</v>
      </c>
      <c r="R37" s="26">
        <v>0</v>
      </c>
      <c r="S37" s="26">
        <v>0</v>
      </c>
      <c r="T37" s="26">
        <v>0</v>
      </c>
      <c r="U37" s="26">
        <f t="shared" si="41"/>
        <v>0</v>
      </c>
      <c r="V37" s="26">
        <f t="shared" si="42"/>
        <v>5593602.0700000003</v>
      </c>
      <c r="W37" s="26">
        <f t="shared" si="43"/>
        <v>12215871.050000001</v>
      </c>
      <c r="X37" s="11">
        <f t="shared" si="4"/>
        <v>0</v>
      </c>
      <c r="Y37" s="2">
        <f t="shared" si="5"/>
        <v>14336515.800000001</v>
      </c>
      <c r="Z37" s="2">
        <f t="shared" si="9"/>
        <v>716825.79</v>
      </c>
      <c r="AA37" s="2">
        <f t="shared" si="6"/>
        <v>15053341.59</v>
      </c>
    </row>
    <row r="38" spans="1:44" s="34" customFormat="1" ht="16.5" customHeight="1" thickBot="1" x14ac:dyDescent="0.3">
      <c r="A38" s="29" t="s">
        <v>96</v>
      </c>
      <c r="B38" s="30" t="s">
        <v>97</v>
      </c>
      <c r="C38" s="43">
        <v>2300000</v>
      </c>
      <c r="D38" s="44"/>
      <c r="E38" s="24">
        <f t="shared" si="40"/>
        <v>2300000</v>
      </c>
      <c r="F38" s="33">
        <v>193912.68</v>
      </c>
      <c r="G38" s="33">
        <v>230845.37</v>
      </c>
      <c r="H38" s="33">
        <v>90782.56</v>
      </c>
      <c r="I38" s="27">
        <f t="shared" si="44"/>
        <v>515540.61</v>
      </c>
      <c r="J38" s="26">
        <v>230122.14</v>
      </c>
      <c r="K38" s="26">
        <v>0</v>
      </c>
      <c r="L38" s="26">
        <v>66159.850000000006</v>
      </c>
      <c r="M38" s="26">
        <f t="shared" si="45"/>
        <v>296281.99</v>
      </c>
      <c r="N38" s="26">
        <v>0</v>
      </c>
      <c r="O38" s="26">
        <v>0</v>
      </c>
      <c r="P38" s="26">
        <v>0</v>
      </c>
      <c r="Q38" s="26">
        <f>SUM(N38:P38)</f>
        <v>0</v>
      </c>
      <c r="R38" s="26">
        <v>0</v>
      </c>
      <c r="S38" s="26">
        <v>0</v>
      </c>
      <c r="T38" s="26">
        <v>0</v>
      </c>
      <c r="U38" s="26">
        <f t="shared" si="41"/>
        <v>0</v>
      </c>
      <c r="V38" s="26">
        <f t="shared" si="42"/>
        <v>811822.6</v>
      </c>
      <c r="W38" s="26">
        <f t="shared" si="43"/>
        <v>1784459.3900000001</v>
      </c>
      <c r="X38" s="11">
        <f t="shared" si="4"/>
        <v>0</v>
      </c>
      <c r="Y38" s="2">
        <f t="shared" si="5"/>
        <v>2062162.44</v>
      </c>
      <c r="Z38" s="2">
        <f t="shared" si="9"/>
        <v>103108.122</v>
      </c>
      <c r="AA38" s="2">
        <f t="shared" si="6"/>
        <v>2165270.5619999999</v>
      </c>
    </row>
    <row r="39" spans="1:44" s="17" customFormat="1" ht="20.25" customHeight="1" x14ac:dyDescent="0.25">
      <c r="A39" s="13">
        <v>2.2000000000000002</v>
      </c>
      <c r="B39" s="14" t="s">
        <v>98</v>
      </c>
      <c r="C39" s="15">
        <f>+C40+C48+C51+C54+C59+C67+C71+C87</f>
        <v>637477210.38999999</v>
      </c>
      <c r="D39" s="15">
        <f t="shared" ref="D39:W39" si="46">+D40+D48+D51+D54+D59+D67+D71+D87</f>
        <v>0</v>
      </c>
      <c r="E39" s="15">
        <f t="shared" si="46"/>
        <v>637477210.38999999</v>
      </c>
      <c r="F39" s="15">
        <f t="shared" si="46"/>
        <v>54336751.810000002</v>
      </c>
      <c r="G39" s="15">
        <f t="shared" si="46"/>
        <v>43565737.100000001</v>
      </c>
      <c r="H39" s="15">
        <f t="shared" si="46"/>
        <v>94850774.179999992</v>
      </c>
      <c r="I39" s="15">
        <f t="shared" si="46"/>
        <v>194397952.42999998</v>
      </c>
      <c r="J39" s="15">
        <f t="shared" si="46"/>
        <v>12299541.030000001</v>
      </c>
      <c r="K39" s="15">
        <f>+K40+K48+K51+K54+K59+K67+K71+K87</f>
        <v>47715443.620000005</v>
      </c>
      <c r="L39" s="15">
        <f t="shared" si="46"/>
        <v>5165174.3</v>
      </c>
      <c r="M39" s="15">
        <f t="shared" si="46"/>
        <v>65180158.950000003</v>
      </c>
      <c r="N39" s="15">
        <f t="shared" si="46"/>
        <v>0</v>
      </c>
      <c r="O39" s="15">
        <f t="shared" si="46"/>
        <v>0</v>
      </c>
      <c r="P39" s="15">
        <f t="shared" si="46"/>
        <v>0</v>
      </c>
      <c r="Q39" s="15">
        <f t="shared" si="46"/>
        <v>0</v>
      </c>
      <c r="R39" s="15">
        <f t="shared" si="46"/>
        <v>0</v>
      </c>
      <c r="S39" s="15">
        <f t="shared" si="46"/>
        <v>0</v>
      </c>
      <c r="T39" s="15">
        <f t="shared" si="46"/>
        <v>0</v>
      </c>
      <c r="U39" s="15">
        <f t="shared" si="46"/>
        <v>0</v>
      </c>
      <c r="V39" s="15">
        <f t="shared" si="46"/>
        <v>259578111.37999997</v>
      </c>
      <c r="W39" s="15">
        <f t="shared" si="46"/>
        <v>443079257.95999998</v>
      </c>
      <c r="X39" s="11">
        <f t="shared" si="4"/>
        <v>0</v>
      </c>
      <c r="Y39" s="2">
        <f t="shared" si="5"/>
        <v>777591809.71999991</v>
      </c>
      <c r="Z39" s="2">
        <f t="shared" si="9"/>
        <v>38879590.485999994</v>
      </c>
      <c r="AA39" s="2">
        <f t="shared" si="6"/>
        <v>816471400.20599985</v>
      </c>
      <c r="AB39" s="16"/>
      <c r="AC39" s="16"/>
      <c r="AD39" s="16"/>
      <c r="AE39" s="16"/>
      <c r="AF39" s="16"/>
    </row>
    <row r="40" spans="1:44" s="21" customFormat="1" ht="14.25" customHeight="1" x14ac:dyDescent="0.25">
      <c r="A40" s="46" t="s">
        <v>99</v>
      </c>
      <c r="B40" s="19" t="s">
        <v>100</v>
      </c>
      <c r="C40" s="39">
        <f t="shared" ref="C40:D40" si="47">SUM(C41:C47)</f>
        <v>55740000</v>
      </c>
      <c r="D40" s="39">
        <f t="shared" si="47"/>
        <v>0</v>
      </c>
      <c r="E40" s="39">
        <f>SUM(E41:E47)</f>
        <v>55740000</v>
      </c>
      <c r="F40" s="39">
        <f t="shared" ref="F40:W40" si="48">SUM(F41:F47)</f>
        <v>6486529.6400000006</v>
      </c>
      <c r="G40" s="39">
        <f t="shared" si="48"/>
        <v>3749815.08</v>
      </c>
      <c r="H40" s="39">
        <f>SUM(H41:H47)</f>
        <v>2794915.89</v>
      </c>
      <c r="I40" s="39">
        <f t="shared" si="48"/>
        <v>13031260.610000001</v>
      </c>
      <c r="J40" s="39">
        <f>SUM(J41:J47)</f>
        <v>4924529.1100000003</v>
      </c>
      <c r="K40" s="39">
        <f>SUM(K41:K47)</f>
        <v>2256084.73</v>
      </c>
      <c r="L40" s="39">
        <f t="shared" si="48"/>
        <v>1469913.44</v>
      </c>
      <c r="M40" s="39">
        <f t="shared" si="48"/>
        <v>8650527.2800000012</v>
      </c>
      <c r="N40" s="39">
        <f t="shared" si="48"/>
        <v>0</v>
      </c>
      <c r="O40" s="39">
        <f t="shared" si="48"/>
        <v>0</v>
      </c>
      <c r="P40" s="39">
        <f t="shared" si="48"/>
        <v>0</v>
      </c>
      <c r="Q40" s="39">
        <f t="shared" si="48"/>
        <v>0</v>
      </c>
      <c r="R40" s="39">
        <f t="shared" si="48"/>
        <v>0</v>
      </c>
      <c r="S40" s="39">
        <f t="shared" si="48"/>
        <v>0</v>
      </c>
      <c r="T40" s="39">
        <f t="shared" si="48"/>
        <v>0</v>
      </c>
      <c r="U40" s="39">
        <f t="shared" si="48"/>
        <v>0</v>
      </c>
      <c r="V40" s="39">
        <f t="shared" si="48"/>
        <v>21681787.890000001</v>
      </c>
      <c r="W40" s="39">
        <f t="shared" si="48"/>
        <v>42708739.390000001</v>
      </c>
      <c r="X40" s="11">
        <f t="shared" si="4"/>
        <v>0</v>
      </c>
      <c r="Y40" s="2">
        <f t="shared" si="5"/>
        <v>52125042.440000005</v>
      </c>
      <c r="Z40" s="2">
        <f t="shared" si="9"/>
        <v>2606252.1220000004</v>
      </c>
      <c r="AA40" s="2">
        <f t="shared" si="6"/>
        <v>54731294.562000006</v>
      </c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</row>
    <row r="41" spans="1:44" s="1" customFormat="1" ht="18.75" customHeight="1" x14ac:dyDescent="0.25">
      <c r="A41" s="22" t="s">
        <v>101</v>
      </c>
      <c r="B41" s="23" t="s">
        <v>102</v>
      </c>
      <c r="C41" s="36">
        <v>300000</v>
      </c>
      <c r="D41" s="35"/>
      <c r="E41" s="24">
        <f t="shared" ref="E41:E47" si="49">+C41+D41</f>
        <v>300000</v>
      </c>
      <c r="F41" s="26">
        <v>0</v>
      </c>
      <c r="G41" s="26">
        <v>0</v>
      </c>
      <c r="H41" s="26">
        <v>0</v>
      </c>
      <c r="I41" s="27">
        <f>SUM(F41:H41)</f>
        <v>0</v>
      </c>
      <c r="J41" s="28">
        <v>3522110.31</v>
      </c>
      <c r="K41" s="26">
        <v>0</v>
      </c>
      <c r="L41" s="26">
        <v>0</v>
      </c>
      <c r="M41" s="26">
        <f>SUM(J41:L41)</f>
        <v>3522110.31</v>
      </c>
      <c r="N41" s="26">
        <v>0</v>
      </c>
      <c r="O41" s="26">
        <v>0</v>
      </c>
      <c r="P41" s="26">
        <v>0</v>
      </c>
      <c r="Q41" s="26">
        <f t="shared" ref="Q41:Q47" si="50">SUM(N41:P41)</f>
        <v>0</v>
      </c>
      <c r="R41" s="26">
        <v>0</v>
      </c>
      <c r="S41" s="26">
        <v>0</v>
      </c>
      <c r="T41" s="26">
        <v>0</v>
      </c>
      <c r="U41" s="26">
        <f t="shared" ref="U41:U47" si="51">SUM(R41:T41)</f>
        <v>0</v>
      </c>
      <c r="V41" s="26">
        <f>+Q41+M41+I41+U41</f>
        <v>3522110.31</v>
      </c>
      <c r="W41" s="26">
        <f t="shared" ref="W41:W47" si="52">+E41-I41</f>
        <v>300000</v>
      </c>
      <c r="X41" s="11">
        <f t="shared" si="4"/>
        <v>0</v>
      </c>
      <c r="Y41" s="2">
        <f t="shared" si="5"/>
        <v>0</v>
      </c>
      <c r="Z41" s="2">
        <f t="shared" si="9"/>
        <v>0</v>
      </c>
      <c r="AA41" s="2">
        <f t="shared" si="6"/>
        <v>0</v>
      </c>
    </row>
    <row r="42" spans="1:44" s="1" customFormat="1" ht="16.5" customHeight="1" x14ac:dyDescent="0.25">
      <c r="A42" s="22" t="s">
        <v>103</v>
      </c>
      <c r="B42" s="23" t="s">
        <v>104</v>
      </c>
      <c r="C42" s="36">
        <v>20000000</v>
      </c>
      <c r="D42" s="47"/>
      <c r="E42" s="24">
        <f t="shared" si="49"/>
        <v>20000000</v>
      </c>
      <c r="F42" s="26">
        <v>3909485.92</v>
      </c>
      <c r="G42" s="26">
        <v>0</v>
      </c>
      <c r="H42" s="26">
        <v>708335.66</v>
      </c>
      <c r="I42" s="27">
        <f t="shared" ref="I42:I47" si="53">SUM(F42:H42)</f>
        <v>4617821.58</v>
      </c>
      <c r="J42" s="26">
        <v>1402418.8</v>
      </c>
      <c r="K42" s="26">
        <v>168805.45</v>
      </c>
      <c r="L42" s="26">
        <v>0</v>
      </c>
      <c r="M42" s="26">
        <f t="shared" ref="M42:M47" si="54">SUM(J42:L42)</f>
        <v>1571224.25</v>
      </c>
      <c r="N42" s="26">
        <v>0</v>
      </c>
      <c r="O42" s="26">
        <v>0</v>
      </c>
      <c r="P42" s="26">
        <v>0</v>
      </c>
      <c r="Q42" s="26">
        <f t="shared" si="50"/>
        <v>0</v>
      </c>
      <c r="R42" s="26">
        <v>0</v>
      </c>
      <c r="S42" s="26">
        <v>0</v>
      </c>
      <c r="T42" s="26">
        <v>0</v>
      </c>
      <c r="U42" s="26">
        <f t="shared" si="51"/>
        <v>0</v>
      </c>
      <c r="V42" s="26">
        <f t="shared" ref="V42:V47" si="55">+Q42+M42+I42+U42</f>
        <v>6189045.8300000001</v>
      </c>
      <c r="W42" s="26">
        <f t="shared" si="52"/>
        <v>15382178.42</v>
      </c>
      <c r="X42" s="11">
        <f t="shared" si="4"/>
        <v>0</v>
      </c>
      <c r="Y42" s="2">
        <f t="shared" si="5"/>
        <v>18471286.32</v>
      </c>
      <c r="Z42" s="2">
        <f t="shared" si="9"/>
        <v>923564.31600000011</v>
      </c>
      <c r="AA42" s="2">
        <f t="shared" si="6"/>
        <v>19394850.636</v>
      </c>
    </row>
    <row r="43" spans="1:44" s="1" customFormat="1" ht="15" customHeight="1" x14ac:dyDescent="0.25">
      <c r="A43" s="22" t="s">
        <v>105</v>
      </c>
      <c r="B43" s="23" t="s">
        <v>106</v>
      </c>
      <c r="C43" s="36">
        <v>50000</v>
      </c>
      <c r="D43" s="47"/>
      <c r="E43" s="24">
        <f t="shared" si="49"/>
        <v>50000</v>
      </c>
      <c r="F43" s="26">
        <v>900</v>
      </c>
      <c r="G43" s="26">
        <v>6700</v>
      </c>
      <c r="H43" s="26">
        <v>3678</v>
      </c>
      <c r="I43" s="27">
        <f t="shared" si="53"/>
        <v>11278</v>
      </c>
      <c r="J43" s="26">
        <v>0</v>
      </c>
      <c r="K43" s="26">
        <v>1900</v>
      </c>
      <c r="L43" s="26">
        <v>0</v>
      </c>
      <c r="M43" s="26">
        <f t="shared" si="54"/>
        <v>1900</v>
      </c>
      <c r="N43" s="26">
        <v>0</v>
      </c>
      <c r="O43" s="26">
        <v>0</v>
      </c>
      <c r="P43" s="26">
        <v>0</v>
      </c>
      <c r="Q43" s="26">
        <f t="shared" si="50"/>
        <v>0</v>
      </c>
      <c r="R43" s="26">
        <v>0</v>
      </c>
      <c r="S43" s="26">
        <v>0</v>
      </c>
      <c r="T43" s="26">
        <v>0</v>
      </c>
      <c r="U43" s="26">
        <f t="shared" si="51"/>
        <v>0</v>
      </c>
      <c r="V43" s="26">
        <f t="shared" si="55"/>
        <v>13178</v>
      </c>
      <c r="W43" s="26">
        <f t="shared" si="52"/>
        <v>38722</v>
      </c>
      <c r="X43" s="11">
        <f t="shared" si="4"/>
        <v>0</v>
      </c>
      <c r="Y43" s="2">
        <f t="shared" si="5"/>
        <v>45112</v>
      </c>
      <c r="Z43" s="2">
        <f t="shared" si="9"/>
        <v>2255.6</v>
      </c>
      <c r="AA43" s="2">
        <f t="shared" si="6"/>
        <v>47367.6</v>
      </c>
    </row>
    <row r="44" spans="1:44" s="1" customFormat="1" ht="18" customHeight="1" x14ac:dyDescent="0.25">
      <c r="A44" s="22" t="s">
        <v>107</v>
      </c>
      <c r="B44" s="23" t="s">
        <v>108</v>
      </c>
      <c r="C44" s="36">
        <v>20000000</v>
      </c>
      <c r="D44" s="47"/>
      <c r="E44" s="24">
        <f t="shared" si="49"/>
        <v>20000000</v>
      </c>
      <c r="F44" s="26">
        <v>1877583.78</v>
      </c>
      <c r="G44" s="26">
        <v>2004379.94</v>
      </c>
      <c r="H44" s="26">
        <v>831727.93</v>
      </c>
      <c r="I44" s="27">
        <f t="shared" si="53"/>
        <v>4713691.6499999994</v>
      </c>
      <c r="J44" s="26">
        <v>0</v>
      </c>
      <c r="K44" s="26">
        <v>771406.96</v>
      </c>
      <c r="L44" s="26">
        <v>645783.93999999994</v>
      </c>
      <c r="M44" s="26">
        <f t="shared" si="54"/>
        <v>1417190.9</v>
      </c>
      <c r="N44" s="26">
        <v>0</v>
      </c>
      <c r="O44" s="26">
        <v>0</v>
      </c>
      <c r="P44" s="26">
        <v>0</v>
      </c>
      <c r="Q44" s="26">
        <f t="shared" si="50"/>
        <v>0</v>
      </c>
      <c r="R44" s="26">
        <v>0</v>
      </c>
      <c r="S44" s="26">
        <v>0</v>
      </c>
      <c r="T44" s="26">
        <v>0</v>
      </c>
      <c r="U44" s="26">
        <f t="shared" si="51"/>
        <v>0</v>
      </c>
      <c r="V44" s="26">
        <f t="shared" si="55"/>
        <v>6130882.5499999989</v>
      </c>
      <c r="W44" s="26">
        <f t="shared" si="52"/>
        <v>15286308.350000001</v>
      </c>
      <c r="X44" s="11">
        <f t="shared" si="4"/>
        <v>0</v>
      </c>
      <c r="Y44" s="2">
        <f t="shared" si="5"/>
        <v>18854766.599999998</v>
      </c>
      <c r="Z44" s="2">
        <f t="shared" si="9"/>
        <v>942738.33</v>
      </c>
      <c r="AA44" s="2">
        <f t="shared" si="6"/>
        <v>19797504.929999996</v>
      </c>
    </row>
    <row r="45" spans="1:44" s="1" customFormat="1" ht="18" customHeight="1" x14ac:dyDescent="0.25">
      <c r="A45" s="22" t="s">
        <v>109</v>
      </c>
      <c r="B45" s="23" t="s">
        <v>110</v>
      </c>
      <c r="C45" s="36">
        <v>15000000</v>
      </c>
      <c r="D45" s="47"/>
      <c r="E45" s="24">
        <f t="shared" si="49"/>
        <v>15000000</v>
      </c>
      <c r="F45" s="26">
        <v>688411.94</v>
      </c>
      <c r="G45" s="26">
        <v>1735198.14</v>
      </c>
      <c r="H45" s="26">
        <v>1164948.7</v>
      </c>
      <c r="I45" s="27">
        <f t="shared" si="53"/>
        <v>3588558.7800000003</v>
      </c>
      <c r="J45" s="26">
        <v>0</v>
      </c>
      <c r="K45" s="26">
        <v>1245050.32</v>
      </c>
      <c r="L45" s="26">
        <v>823229.5</v>
      </c>
      <c r="M45" s="26">
        <f t="shared" si="54"/>
        <v>2068279.82</v>
      </c>
      <c r="N45" s="26">
        <v>0</v>
      </c>
      <c r="O45" s="26">
        <v>0</v>
      </c>
      <c r="P45" s="26">
        <v>0</v>
      </c>
      <c r="Q45" s="26">
        <f t="shared" si="50"/>
        <v>0</v>
      </c>
      <c r="R45" s="26">
        <v>0</v>
      </c>
      <c r="S45" s="26">
        <v>0</v>
      </c>
      <c r="T45" s="26">
        <v>0</v>
      </c>
      <c r="U45" s="26">
        <f t="shared" si="51"/>
        <v>0</v>
      </c>
      <c r="V45" s="26">
        <f t="shared" si="55"/>
        <v>5656838.6000000006</v>
      </c>
      <c r="W45" s="26">
        <f t="shared" si="52"/>
        <v>11411441.219999999</v>
      </c>
      <c r="X45" s="11">
        <f t="shared" si="4"/>
        <v>0</v>
      </c>
      <c r="Y45" s="2">
        <f t="shared" si="5"/>
        <v>14354235.120000001</v>
      </c>
      <c r="Z45" s="2">
        <f t="shared" si="9"/>
        <v>717711.75600000005</v>
      </c>
      <c r="AA45" s="2">
        <f t="shared" si="6"/>
        <v>15071946.876000002</v>
      </c>
    </row>
    <row r="46" spans="1:44" s="1" customFormat="1" ht="18" customHeight="1" x14ac:dyDescent="0.25">
      <c r="A46" s="22" t="s">
        <v>111</v>
      </c>
      <c r="B46" s="23" t="s">
        <v>112</v>
      </c>
      <c r="C46" s="36">
        <v>90000</v>
      </c>
      <c r="D46" s="25"/>
      <c r="E46" s="24">
        <f t="shared" si="49"/>
        <v>90000</v>
      </c>
      <c r="F46" s="26">
        <v>1774</v>
      </c>
      <c r="G46" s="26">
        <v>187</v>
      </c>
      <c r="H46" s="26">
        <v>19091.599999999999</v>
      </c>
      <c r="I46" s="27">
        <f t="shared" si="53"/>
        <v>21052.6</v>
      </c>
      <c r="J46" s="26">
        <v>0</v>
      </c>
      <c r="K46" s="26">
        <v>28694</v>
      </c>
      <c r="L46" s="26">
        <v>0</v>
      </c>
      <c r="M46" s="26">
        <f t="shared" si="54"/>
        <v>28694</v>
      </c>
      <c r="N46" s="26">
        <v>0</v>
      </c>
      <c r="O46" s="26">
        <v>0</v>
      </c>
      <c r="P46" s="26">
        <v>0</v>
      </c>
      <c r="Q46" s="26">
        <f t="shared" si="50"/>
        <v>0</v>
      </c>
      <c r="R46" s="26">
        <v>0</v>
      </c>
      <c r="S46" s="26">
        <v>0</v>
      </c>
      <c r="T46" s="26">
        <v>0</v>
      </c>
      <c r="U46" s="26">
        <f t="shared" si="51"/>
        <v>0</v>
      </c>
      <c r="V46" s="26">
        <f t="shared" si="55"/>
        <v>49746.6</v>
      </c>
      <c r="W46" s="26">
        <f t="shared" si="52"/>
        <v>68947.399999999994</v>
      </c>
      <c r="X46" s="11">
        <f t="shared" si="4"/>
        <v>0</v>
      </c>
      <c r="Y46" s="2">
        <f t="shared" si="5"/>
        <v>84210.4</v>
      </c>
      <c r="Z46" s="2">
        <f t="shared" si="9"/>
        <v>4210.5199999999995</v>
      </c>
      <c r="AA46" s="2">
        <f t="shared" si="6"/>
        <v>88420.92</v>
      </c>
    </row>
    <row r="47" spans="1:44" s="1" customFormat="1" ht="16.5" customHeight="1" x14ac:dyDescent="0.25">
      <c r="A47" s="22" t="s">
        <v>113</v>
      </c>
      <c r="B47" s="23" t="s">
        <v>114</v>
      </c>
      <c r="C47" s="36">
        <v>300000</v>
      </c>
      <c r="D47" s="35"/>
      <c r="E47" s="24">
        <f t="shared" si="49"/>
        <v>300000</v>
      </c>
      <c r="F47" s="26">
        <v>8374</v>
      </c>
      <c r="G47" s="26">
        <v>3350</v>
      </c>
      <c r="H47" s="26">
        <v>67134</v>
      </c>
      <c r="I47" s="27">
        <f t="shared" si="53"/>
        <v>78858</v>
      </c>
      <c r="J47" s="26">
        <v>0</v>
      </c>
      <c r="K47" s="26">
        <v>40228</v>
      </c>
      <c r="L47" s="26">
        <v>900</v>
      </c>
      <c r="M47" s="26">
        <f t="shared" si="54"/>
        <v>41128</v>
      </c>
      <c r="N47" s="26">
        <v>0</v>
      </c>
      <c r="O47" s="26">
        <v>0</v>
      </c>
      <c r="P47" s="26">
        <v>0</v>
      </c>
      <c r="Q47" s="26">
        <f t="shared" si="50"/>
        <v>0</v>
      </c>
      <c r="R47" s="26">
        <v>0</v>
      </c>
      <c r="S47" s="26">
        <v>0</v>
      </c>
      <c r="T47" s="26">
        <v>0</v>
      </c>
      <c r="U47" s="26">
        <f t="shared" si="51"/>
        <v>0</v>
      </c>
      <c r="V47" s="26">
        <f t="shared" si="55"/>
        <v>119986</v>
      </c>
      <c r="W47" s="26">
        <f t="shared" si="52"/>
        <v>221142</v>
      </c>
      <c r="X47" s="11">
        <f t="shared" si="4"/>
        <v>0</v>
      </c>
      <c r="Y47" s="2">
        <f t="shared" si="5"/>
        <v>315432</v>
      </c>
      <c r="Z47" s="2">
        <f t="shared" si="9"/>
        <v>15771.6</v>
      </c>
      <c r="AA47" s="2">
        <f t="shared" si="6"/>
        <v>331203.59999999998</v>
      </c>
    </row>
    <row r="48" spans="1:44" s="21" customFormat="1" ht="15" customHeight="1" x14ac:dyDescent="0.25">
      <c r="A48" s="38" t="s">
        <v>115</v>
      </c>
      <c r="B48" s="19" t="s">
        <v>116</v>
      </c>
      <c r="C48" s="39">
        <f t="shared" ref="C48:E48" si="56">SUM(C49:C50)</f>
        <v>11500000</v>
      </c>
      <c r="D48" s="39">
        <f t="shared" si="56"/>
        <v>0</v>
      </c>
      <c r="E48" s="39">
        <f t="shared" si="56"/>
        <v>11500000</v>
      </c>
      <c r="F48" s="39">
        <f>SUM(F49:F50)</f>
        <v>198551.52</v>
      </c>
      <c r="G48" s="39">
        <f>SUM(G49:G50)</f>
        <v>1419504.76</v>
      </c>
      <c r="H48" s="39">
        <f>SUM(H49:H50)</f>
        <v>1177536.8500000001</v>
      </c>
      <c r="I48" s="39">
        <f>+I49+I50</f>
        <v>2795593.1300000004</v>
      </c>
      <c r="J48" s="39">
        <f t="shared" ref="J48" si="57">SUM(J49:J50)</f>
        <v>0</v>
      </c>
      <c r="K48" s="39">
        <f>SUM(K49:K50)</f>
        <v>840887.44</v>
      </c>
      <c r="L48" s="39">
        <f>SUM(L49:L50)</f>
        <v>12509.88</v>
      </c>
      <c r="M48" s="39">
        <f>+M49+M50</f>
        <v>853397.32</v>
      </c>
      <c r="N48" s="39">
        <f t="shared" ref="N48:V48" si="58">SUM(N49:N50)</f>
        <v>0</v>
      </c>
      <c r="O48" s="39">
        <f t="shared" si="58"/>
        <v>0</v>
      </c>
      <c r="P48" s="39">
        <f t="shared" si="58"/>
        <v>0</v>
      </c>
      <c r="Q48" s="39">
        <f t="shared" si="58"/>
        <v>0</v>
      </c>
      <c r="R48" s="39">
        <f t="shared" si="58"/>
        <v>0</v>
      </c>
      <c r="S48" s="39">
        <f t="shared" si="58"/>
        <v>0</v>
      </c>
      <c r="T48" s="39">
        <f t="shared" si="58"/>
        <v>0</v>
      </c>
      <c r="U48" s="39">
        <f t="shared" si="58"/>
        <v>0</v>
      </c>
      <c r="V48" s="39">
        <f t="shared" si="58"/>
        <v>3648990.45</v>
      </c>
      <c r="W48" s="39">
        <f>SUM(W49:W50)</f>
        <v>8704406.8699999992</v>
      </c>
      <c r="X48" s="11">
        <f t="shared" si="4"/>
        <v>0</v>
      </c>
      <c r="Y48" s="2">
        <f t="shared" si="5"/>
        <v>11182372.520000001</v>
      </c>
      <c r="Z48" s="2">
        <f t="shared" si="9"/>
        <v>559118.62600000005</v>
      </c>
      <c r="AA48" s="2">
        <f t="shared" si="6"/>
        <v>11741491.146000002</v>
      </c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</row>
    <row r="49" spans="1:44" s="1" customFormat="1" ht="17.25" customHeight="1" x14ac:dyDescent="0.25">
      <c r="A49" s="22" t="s">
        <v>117</v>
      </c>
      <c r="B49" s="23" t="s">
        <v>118</v>
      </c>
      <c r="C49" s="36">
        <v>1500000</v>
      </c>
      <c r="D49" s="47"/>
      <c r="E49" s="24">
        <f t="shared" ref="E49:E50" si="59">+C49+D49</f>
        <v>1500000</v>
      </c>
      <c r="F49" s="26">
        <v>198551.52</v>
      </c>
      <c r="G49" s="26">
        <v>177000</v>
      </c>
      <c r="H49" s="26">
        <v>5000</v>
      </c>
      <c r="I49" s="27">
        <f>SUM(F49:H49)</f>
        <v>380551.52</v>
      </c>
      <c r="J49" s="26">
        <v>0</v>
      </c>
      <c r="K49" s="26">
        <v>137231.34</v>
      </c>
      <c r="L49" s="26">
        <v>0</v>
      </c>
      <c r="M49" s="26">
        <f>SUM(J49:L49)</f>
        <v>137231.34</v>
      </c>
      <c r="N49" s="26">
        <v>0</v>
      </c>
      <c r="O49" s="26">
        <v>0</v>
      </c>
      <c r="P49" s="26">
        <v>0</v>
      </c>
      <c r="Q49" s="26">
        <f>SUM(N49:P49)</f>
        <v>0</v>
      </c>
      <c r="R49" s="26">
        <v>0</v>
      </c>
      <c r="S49" s="26">
        <v>0</v>
      </c>
      <c r="T49" s="26">
        <v>0</v>
      </c>
      <c r="U49" s="26">
        <f t="shared" ref="U49:U50" si="60">SUM(R49:T49)</f>
        <v>0</v>
      </c>
      <c r="V49" s="26">
        <f t="shared" ref="V49" si="61">+Q49+M49+I49+U49</f>
        <v>517782.86</v>
      </c>
      <c r="W49" s="26">
        <f t="shared" ref="W49:W50" si="62">+E49-I49</f>
        <v>1119448.48</v>
      </c>
      <c r="X49" s="11">
        <f t="shared" si="4"/>
        <v>0</v>
      </c>
      <c r="Y49" s="2">
        <f t="shared" si="5"/>
        <v>1522206.08</v>
      </c>
      <c r="Z49" s="2">
        <f t="shared" si="9"/>
        <v>76110.304000000004</v>
      </c>
      <c r="AA49" s="2">
        <f t="shared" si="6"/>
        <v>1598316.3840000001</v>
      </c>
    </row>
    <row r="50" spans="1:44" s="1" customFormat="1" ht="15" customHeight="1" x14ac:dyDescent="0.25">
      <c r="A50" s="22" t="s">
        <v>119</v>
      </c>
      <c r="B50" s="23" t="s">
        <v>120</v>
      </c>
      <c r="C50" s="36">
        <v>10000000</v>
      </c>
      <c r="D50" s="47"/>
      <c r="E50" s="24">
        <f t="shared" si="59"/>
        <v>10000000</v>
      </c>
      <c r="F50" s="26">
        <v>0</v>
      </c>
      <c r="G50" s="26">
        <v>1242504.76</v>
      </c>
      <c r="H50" s="26">
        <v>1172536.8500000001</v>
      </c>
      <c r="I50" s="27">
        <f>SUM(F50:H50)</f>
        <v>2415041.6100000003</v>
      </c>
      <c r="J50" s="26">
        <v>0</v>
      </c>
      <c r="K50" s="26">
        <f>207943+495713.1</f>
        <v>703656.1</v>
      </c>
      <c r="L50" s="26">
        <v>12509.88</v>
      </c>
      <c r="M50" s="26">
        <f>SUM(J50:L50)</f>
        <v>716165.98</v>
      </c>
      <c r="N50" s="26">
        <v>0</v>
      </c>
      <c r="O50" s="26">
        <v>0</v>
      </c>
      <c r="P50" s="26">
        <v>0</v>
      </c>
      <c r="Q50" s="26">
        <f>SUM(N50:P50)</f>
        <v>0</v>
      </c>
      <c r="R50" s="26">
        <v>0</v>
      </c>
      <c r="S50" s="26">
        <v>0</v>
      </c>
      <c r="T50" s="26">
        <v>0</v>
      </c>
      <c r="U50" s="26">
        <f t="shared" si="60"/>
        <v>0</v>
      </c>
      <c r="V50" s="26">
        <f>+Q50+M50+I50+U50</f>
        <v>3131207.5900000003</v>
      </c>
      <c r="W50" s="26">
        <f t="shared" si="62"/>
        <v>7584958.3899999997</v>
      </c>
      <c r="X50" s="11">
        <f t="shared" si="4"/>
        <v>0</v>
      </c>
      <c r="Y50" s="2">
        <f t="shared" si="5"/>
        <v>9660166.4400000013</v>
      </c>
      <c r="Z50" s="2">
        <f t="shared" si="9"/>
        <v>483008.3220000001</v>
      </c>
      <c r="AA50" s="2">
        <f t="shared" si="6"/>
        <v>10143174.762000002</v>
      </c>
    </row>
    <row r="51" spans="1:44" s="21" customFormat="1" ht="15" customHeight="1" x14ac:dyDescent="0.25">
      <c r="A51" s="38" t="s">
        <v>121</v>
      </c>
      <c r="B51" s="19" t="s">
        <v>122</v>
      </c>
      <c r="C51" s="39">
        <f t="shared" ref="C51:D51" si="63">SUM(C52:C53)</f>
        <v>18100000</v>
      </c>
      <c r="D51" s="39">
        <f t="shared" si="63"/>
        <v>0</v>
      </c>
      <c r="E51" s="39">
        <f>SUM(E52:E53)</f>
        <v>18100000</v>
      </c>
      <c r="F51" s="39">
        <f>SUM(F52:F53)</f>
        <v>886766.8</v>
      </c>
      <c r="G51" s="39">
        <f>SUM(G52:G53)</f>
        <v>1078370</v>
      </c>
      <c r="H51" s="39">
        <f>SUM(H52:H53)</f>
        <v>2249931.54</v>
      </c>
      <c r="I51" s="39">
        <f>+I52+I53</f>
        <v>4215068.34</v>
      </c>
      <c r="J51" s="39">
        <f>SUM(J52:J53)</f>
        <v>0</v>
      </c>
      <c r="K51" s="39">
        <f>SUM(K52:K53)</f>
        <v>1620895.26</v>
      </c>
      <c r="L51" s="39">
        <f>SUM(L52:L53)</f>
        <v>288300</v>
      </c>
      <c r="M51" s="39">
        <f>+M52+M53</f>
        <v>1909195.26</v>
      </c>
      <c r="N51" s="39">
        <f t="shared" ref="N51:W51" si="64">SUM(N52:N53)</f>
        <v>0</v>
      </c>
      <c r="O51" s="39">
        <f t="shared" si="64"/>
        <v>0</v>
      </c>
      <c r="P51" s="39">
        <f t="shared" si="64"/>
        <v>0</v>
      </c>
      <c r="Q51" s="39">
        <f t="shared" si="64"/>
        <v>0</v>
      </c>
      <c r="R51" s="39">
        <f t="shared" si="64"/>
        <v>0</v>
      </c>
      <c r="S51" s="39">
        <f t="shared" si="64"/>
        <v>0</v>
      </c>
      <c r="T51" s="39">
        <f t="shared" si="64"/>
        <v>0</v>
      </c>
      <c r="U51" s="39">
        <f t="shared" si="64"/>
        <v>0</v>
      </c>
      <c r="V51" s="39">
        <f t="shared" si="64"/>
        <v>6124263.6000000006</v>
      </c>
      <c r="W51" s="39">
        <f t="shared" si="64"/>
        <v>13884931.66</v>
      </c>
      <c r="X51" s="11">
        <f t="shared" si="4"/>
        <v>0</v>
      </c>
      <c r="Y51" s="2">
        <f t="shared" si="5"/>
        <v>16860273.359999999</v>
      </c>
      <c r="Z51" s="2">
        <f t="shared" si="9"/>
        <v>843013.66800000006</v>
      </c>
      <c r="AA51" s="2">
        <f t="shared" si="6"/>
        <v>17703287.028000001</v>
      </c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</row>
    <row r="52" spans="1:44" s="1" customFormat="1" ht="14.25" customHeight="1" x14ac:dyDescent="0.25">
      <c r="A52" s="22" t="s">
        <v>123</v>
      </c>
      <c r="B52" s="23" t="s">
        <v>124</v>
      </c>
      <c r="C52" s="36">
        <v>18000000</v>
      </c>
      <c r="D52" s="47"/>
      <c r="E52" s="24">
        <f t="shared" ref="E52:E53" si="65">+C52+D52</f>
        <v>18000000</v>
      </c>
      <c r="F52" s="26">
        <v>886766.8</v>
      </c>
      <c r="G52" s="26">
        <v>1078370</v>
      </c>
      <c r="H52" s="26">
        <v>2249931.54</v>
      </c>
      <c r="I52" s="27">
        <f>SUM(F52:H52)</f>
        <v>4215068.34</v>
      </c>
      <c r="J52" s="26">
        <v>0</v>
      </c>
      <c r="K52" s="26">
        <v>1545885.78</v>
      </c>
      <c r="L52" s="26">
        <v>288300</v>
      </c>
      <c r="M52" s="26">
        <f>SUM(J52:L52)</f>
        <v>1834185.78</v>
      </c>
      <c r="N52" s="26">
        <v>0</v>
      </c>
      <c r="O52" s="26">
        <v>0</v>
      </c>
      <c r="P52" s="26">
        <v>0</v>
      </c>
      <c r="Q52" s="26">
        <f>SUM(N52:P52)</f>
        <v>0</v>
      </c>
      <c r="R52" s="26">
        <v>0</v>
      </c>
      <c r="S52" s="26">
        <v>0</v>
      </c>
      <c r="T52" s="26">
        <v>0</v>
      </c>
      <c r="U52" s="26">
        <f t="shared" ref="U52:U53" si="66">SUM(R52:T52)</f>
        <v>0</v>
      </c>
      <c r="V52" s="26">
        <f t="shared" ref="V52:V53" si="67">+Q52+M52+I52+U52</f>
        <v>6049254.1200000001</v>
      </c>
      <c r="W52" s="26">
        <f t="shared" ref="W52:W53" si="68">+E52-I52</f>
        <v>13784931.66</v>
      </c>
      <c r="X52" s="11">
        <f t="shared" si="4"/>
        <v>0</v>
      </c>
      <c r="Y52" s="2">
        <f t="shared" si="5"/>
        <v>16860273.359999999</v>
      </c>
      <c r="Z52" s="2">
        <f t="shared" si="9"/>
        <v>843013.66800000006</v>
      </c>
      <c r="AA52" s="2">
        <f t="shared" si="6"/>
        <v>17703287.028000001</v>
      </c>
    </row>
    <row r="53" spans="1:44" s="1" customFormat="1" ht="12.75" customHeight="1" x14ac:dyDescent="0.25">
      <c r="A53" s="22" t="s">
        <v>125</v>
      </c>
      <c r="B53" s="23" t="s">
        <v>126</v>
      </c>
      <c r="C53" s="36">
        <v>100000</v>
      </c>
      <c r="D53" s="35"/>
      <c r="E53" s="24">
        <f t="shared" si="65"/>
        <v>100000</v>
      </c>
      <c r="F53" s="26">
        <v>0</v>
      </c>
      <c r="G53" s="26">
        <v>0</v>
      </c>
      <c r="H53" s="26">
        <v>0</v>
      </c>
      <c r="I53" s="27">
        <f>SUM(F53:H53)</f>
        <v>0</v>
      </c>
      <c r="J53" s="26">
        <v>0</v>
      </c>
      <c r="K53" s="26">
        <v>75009.48</v>
      </c>
      <c r="L53" s="26">
        <v>0</v>
      </c>
      <c r="M53" s="26">
        <f>SUM(J53:L53)</f>
        <v>75009.48</v>
      </c>
      <c r="N53" s="26">
        <v>0</v>
      </c>
      <c r="O53" s="26">
        <v>0</v>
      </c>
      <c r="P53" s="26">
        <v>0</v>
      </c>
      <c r="Q53" s="26">
        <f>SUM(N53:P53)</f>
        <v>0</v>
      </c>
      <c r="R53" s="26">
        <v>0</v>
      </c>
      <c r="S53" s="26">
        <v>0</v>
      </c>
      <c r="T53" s="26">
        <v>0</v>
      </c>
      <c r="U53" s="26">
        <f t="shared" si="66"/>
        <v>0</v>
      </c>
      <c r="V53" s="26">
        <f t="shared" si="67"/>
        <v>75009.48</v>
      </c>
      <c r="W53" s="26">
        <f t="shared" si="68"/>
        <v>100000</v>
      </c>
      <c r="X53" s="11">
        <f t="shared" si="4"/>
        <v>0</v>
      </c>
      <c r="Y53" s="2">
        <f t="shared" si="5"/>
        <v>0</v>
      </c>
      <c r="Z53" s="2">
        <f t="shared" si="9"/>
        <v>0</v>
      </c>
      <c r="AA53" s="2">
        <f t="shared" si="6"/>
        <v>0</v>
      </c>
    </row>
    <row r="54" spans="1:44" s="21" customFormat="1" ht="20.25" customHeight="1" x14ac:dyDescent="0.25">
      <c r="A54" s="38" t="s">
        <v>127</v>
      </c>
      <c r="B54" s="19" t="s">
        <v>128</v>
      </c>
      <c r="C54" s="39">
        <f>SUM(C55:C58)</f>
        <v>292517000</v>
      </c>
      <c r="D54" s="39">
        <f t="shared" ref="D54:E54" si="69">SUM(D55:D58)</f>
        <v>0</v>
      </c>
      <c r="E54" s="39">
        <f t="shared" si="69"/>
        <v>292517000</v>
      </c>
      <c r="F54" s="39">
        <f>SUM(F55:F58)</f>
        <v>42942635.119999997</v>
      </c>
      <c r="G54" s="39">
        <f>SUM(G55:G58)</f>
        <v>1715500.4</v>
      </c>
      <c r="H54" s="39">
        <f>SUM(H55:H58)</f>
        <v>67855846.149999991</v>
      </c>
      <c r="I54" s="39">
        <f>+I55+I56+I58+I57</f>
        <v>112513981.66999999</v>
      </c>
      <c r="J54" s="39">
        <f t="shared" ref="J54" si="70">SUM(J55:J58)</f>
        <v>0</v>
      </c>
      <c r="K54" s="39">
        <f>SUM(K55:K58)</f>
        <v>19381940.420000002</v>
      </c>
      <c r="L54" s="39">
        <f>+L55+L56+L58</f>
        <v>401975.3</v>
      </c>
      <c r="M54" s="39">
        <f>+M55+M56+M58+M57</f>
        <v>19783915.720000003</v>
      </c>
      <c r="N54" s="39">
        <f t="shared" ref="N54" si="71">+N55+N56+N58</f>
        <v>0</v>
      </c>
      <c r="O54" s="39">
        <f>SUM(O55:O58)</f>
        <v>0</v>
      </c>
      <c r="P54" s="39">
        <f>SUM(P55:P58)</f>
        <v>0</v>
      </c>
      <c r="Q54" s="39">
        <f>SUM(Q55:Q58)</f>
        <v>0</v>
      </c>
      <c r="R54" s="39">
        <f t="shared" ref="R54:U54" si="72">+R55+R56+R58</f>
        <v>0</v>
      </c>
      <c r="S54" s="39">
        <f t="shared" si="72"/>
        <v>0</v>
      </c>
      <c r="T54" s="39">
        <f t="shared" si="72"/>
        <v>0</v>
      </c>
      <c r="U54" s="39">
        <f t="shared" si="72"/>
        <v>0</v>
      </c>
      <c r="V54" s="39">
        <f>+V55+V56+V58</f>
        <v>132297897.38999999</v>
      </c>
      <c r="W54" s="39">
        <f>SUM(W55:W58)</f>
        <v>180003018.32999998</v>
      </c>
      <c r="X54" s="11">
        <f t="shared" si="4"/>
        <v>0</v>
      </c>
      <c r="Y54" s="2">
        <f t="shared" si="5"/>
        <v>450055926.67999995</v>
      </c>
      <c r="Z54" s="2">
        <f t="shared" si="9"/>
        <v>22502796.333999999</v>
      </c>
      <c r="AA54" s="2">
        <f t="shared" si="6"/>
        <v>472558723.01399994</v>
      </c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/>
    </row>
    <row r="55" spans="1:44" s="1" customFormat="1" ht="15.75" customHeight="1" x14ac:dyDescent="0.25">
      <c r="A55" s="22" t="s">
        <v>129</v>
      </c>
      <c r="B55" s="23" t="s">
        <v>130</v>
      </c>
      <c r="C55" s="48">
        <f>472000000-180000000</f>
        <v>292000000</v>
      </c>
      <c r="D55" s="35"/>
      <c r="E55" s="24">
        <f t="shared" ref="E55:E58" si="73">+C55+D55</f>
        <v>292000000</v>
      </c>
      <c r="F55" s="26">
        <v>42918603.119999997</v>
      </c>
      <c r="G55" s="26">
        <v>1715500.4</v>
      </c>
      <c r="H55" s="26">
        <v>67750166.409999996</v>
      </c>
      <c r="I55" s="27">
        <f>SUM(F55:H55)</f>
        <v>112384269.92999999</v>
      </c>
      <c r="J55" s="26">
        <v>0</v>
      </c>
      <c r="K55" s="26">
        <f>18862934.42+98719</f>
        <v>18961653.420000002</v>
      </c>
      <c r="L55" s="26">
        <v>291429.3</v>
      </c>
      <c r="M55" s="26">
        <f>SUM(J55:L55)</f>
        <v>19253082.720000003</v>
      </c>
      <c r="N55" s="26">
        <v>0</v>
      </c>
      <c r="O55" s="26">
        <v>0</v>
      </c>
      <c r="P55" s="26">
        <v>0</v>
      </c>
      <c r="Q55" s="26">
        <f>SUM(N55:P55)</f>
        <v>0</v>
      </c>
      <c r="R55" s="26">
        <v>0</v>
      </c>
      <c r="S55" s="26">
        <v>0</v>
      </c>
      <c r="T55" s="26">
        <v>0</v>
      </c>
      <c r="U55" s="26">
        <f t="shared" ref="U55:U58" si="74">SUM(R55:T55)</f>
        <v>0</v>
      </c>
      <c r="V55" s="26">
        <f t="shared" ref="V55:V58" si="75">+Q55+M55+I55+U55</f>
        <v>131637352.64999999</v>
      </c>
      <c r="W55" s="26">
        <f t="shared" ref="W55:W58" si="76">+E55-I55</f>
        <v>179615730.06999999</v>
      </c>
      <c r="X55" s="11">
        <f t="shared" si="4"/>
        <v>0</v>
      </c>
      <c r="Y55" s="2">
        <f>+V55*4</f>
        <v>526549410.59999996</v>
      </c>
      <c r="Z55" s="2">
        <f t="shared" si="9"/>
        <v>26327470.530000001</v>
      </c>
      <c r="AA55" s="2">
        <f>+Y55+Z55</f>
        <v>552876881.13</v>
      </c>
      <c r="AD55" s="2"/>
    </row>
    <row r="56" spans="1:44" s="1" customFormat="1" ht="19.5" customHeight="1" x14ac:dyDescent="0.25">
      <c r="A56" s="22" t="s">
        <v>131</v>
      </c>
      <c r="B56" s="23" t="s">
        <v>132</v>
      </c>
      <c r="C56" s="36">
        <v>217000</v>
      </c>
      <c r="D56" s="35"/>
      <c r="E56" s="24">
        <f t="shared" si="73"/>
        <v>217000</v>
      </c>
      <c r="F56" s="26">
        <v>0</v>
      </c>
      <c r="G56" s="26">
        <v>0</v>
      </c>
      <c r="H56" s="26">
        <v>49321.74</v>
      </c>
      <c r="I56" s="27">
        <f t="shared" ref="I56:I58" si="77">SUM(F56:H56)</f>
        <v>49321.74</v>
      </c>
      <c r="J56" s="26">
        <v>0</v>
      </c>
      <c r="K56" s="26">
        <v>362500</v>
      </c>
      <c r="L56" s="26">
        <v>105000</v>
      </c>
      <c r="M56" s="26">
        <f>SUM(J56:L56)</f>
        <v>467500</v>
      </c>
      <c r="N56" s="26">
        <v>0</v>
      </c>
      <c r="O56" s="26">
        <v>0</v>
      </c>
      <c r="P56" s="26">
        <v>0</v>
      </c>
      <c r="Q56" s="26">
        <f>SUM(N56:P56)</f>
        <v>0</v>
      </c>
      <c r="R56" s="26">
        <v>0</v>
      </c>
      <c r="S56" s="26">
        <v>0</v>
      </c>
      <c r="T56" s="26">
        <v>0</v>
      </c>
      <c r="U56" s="26">
        <f t="shared" si="74"/>
        <v>0</v>
      </c>
      <c r="V56" s="26">
        <f t="shared" si="75"/>
        <v>516821.74</v>
      </c>
      <c r="W56" s="26">
        <f t="shared" si="76"/>
        <v>167678.26</v>
      </c>
      <c r="X56" s="11">
        <f t="shared" si="4"/>
        <v>0</v>
      </c>
      <c r="Y56" s="2">
        <f t="shared" si="5"/>
        <v>197286.96</v>
      </c>
      <c r="Z56" s="2">
        <f t="shared" si="9"/>
        <v>9864.348</v>
      </c>
      <c r="AA56" s="2">
        <f t="shared" si="6"/>
        <v>207151.30799999999</v>
      </c>
      <c r="AD56" s="2"/>
    </row>
    <row r="57" spans="1:44" s="1" customFormat="1" ht="19.5" hidden="1" customHeight="1" x14ac:dyDescent="0.25">
      <c r="A57" s="22" t="s">
        <v>133</v>
      </c>
      <c r="B57" s="23" t="s">
        <v>134</v>
      </c>
      <c r="C57" s="36">
        <v>0</v>
      </c>
      <c r="D57" s="35"/>
      <c r="E57" s="24">
        <f t="shared" si="73"/>
        <v>0</v>
      </c>
      <c r="F57" s="26">
        <v>0</v>
      </c>
      <c r="G57" s="26">
        <v>0</v>
      </c>
      <c r="H57" s="26">
        <v>0</v>
      </c>
      <c r="I57" s="27">
        <f t="shared" si="77"/>
        <v>0</v>
      </c>
      <c r="J57" s="26">
        <v>0</v>
      </c>
      <c r="K57" s="26"/>
      <c r="L57" s="26">
        <v>0</v>
      </c>
      <c r="M57" s="26">
        <f>SUM(J57:L57)</f>
        <v>0</v>
      </c>
      <c r="N57" s="26">
        <v>0</v>
      </c>
      <c r="O57" s="26">
        <v>0</v>
      </c>
      <c r="P57" s="26">
        <v>0</v>
      </c>
      <c r="Q57" s="26">
        <f>SUM(N57:P57)</f>
        <v>0</v>
      </c>
      <c r="R57" s="26">
        <v>0</v>
      </c>
      <c r="S57" s="26">
        <v>0</v>
      </c>
      <c r="T57" s="26">
        <v>0</v>
      </c>
      <c r="U57" s="26">
        <f t="shared" si="74"/>
        <v>0</v>
      </c>
      <c r="V57" s="26">
        <f t="shared" si="75"/>
        <v>0</v>
      </c>
      <c r="W57" s="26">
        <f t="shared" si="76"/>
        <v>0</v>
      </c>
      <c r="X57" s="11">
        <f t="shared" si="4"/>
        <v>0</v>
      </c>
      <c r="Y57" s="2">
        <f t="shared" si="5"/>
        <v>0</v>
      </c>
      <c r="Z57" s="2">
        <f t="shared" si="9"/>
        <v>0</v>
      </c>
      <c r="AA57" s="2">
        <f t="shared" si="6"/>
        <v>0</v>
      </c>
    </row>
    <row r="58" spans="1:44" s="1" customFormat="1" ht="15.75" x14ac:dyDescent="0.25">
      <c r="A58" s="22" t="s">
        <v>135</v>
      </c>
      <c r="B58" s="23" t="s">
        <v>136</v>
      </c>
      <c r="C58" s="36">
        <v>300000</v>
      </c>
      <c r="D58" s="35"/>
      <c r="E58" s="24">
        <f t="shared" si="73"/>
        <v>300000</v>
      </c>
      <c r="F58" s="26">
        <v>24032</v>
      </c>
      <c r="G58" s="26">
        <v>0</v>
      </c>
      <c r="H58" s="26">
        <v>56358</v>
      </c>
      <c r="I58" s="27">
        <f t="shared" si="77"/>
        <v>80390</v>
      </c>
      <c r="J58" s="26">
        <v>0</v>
      </c>
      <c r="K58" s="26">
        <v>57787</v>
      </c>
      <c r="L58" s="26">
        <v>5546</v>
      </c>
      <c r="M58" s="26">
        <f>SUM(J58:L58)</f>
        <v>63333</v>
      </c>
      <c r="N58" s="26">
        <v>0</v>
      </c>
      <c r="O58" s="26">
        <v>0</v>
      </c>
      <c r="P58" s="26">
        <v>0</v>
      </c>
      <c r="Q58" s="26">
        <f>SUM(N58:P58)</f>
        <v>0</v>
      </c>
      <c r="R58" s="26">
        <v>0</v>
      </c>
      <c r="S58" s="26">
        <v>0</v>
      </c>
      <c r="T58" s="26">
        <v>0</v>
      </c>
      <c r="U58" s="26">
        <f t="shared" si="74"/>
        <v>0</v>
      </c>
      <c r="V58" s="26">
        <f t="shared" si="75"/>
        <v>143723</v>
      </c>
      <c r="W58" s="26">
        <f t="shared" si="76"/>
        <v>219610</v>
      </c>
      <c r="X58" s="11">
        <f t="shared" si="4"/>
        <v>0</v>
      </c>
      <c r="Y58" s="2">
        <f t="shared" si="5"/>
        <v>321560</v>
      </c>
      <c r="Z58" s="2">
        <f t="shared" si="9"/>
        <v>16078</v>
      </c>
      <c r="AA58" s="2">
        <f t="shared" si="6"/>
        <v>337638</v>
      </c>
    </row>
    <row r="59" spans="1:44" s="21" customFormat="1" ht="17.25" customHeight="1" x14ac:dyDescent="0.25">
      <c r="A59" s="46" t="s">
        <v>137</v>
      </c>
      <c r="B59" s="19" t="s">
        <v>138</v>
      </c>
      <c r="C59" s="39">
        <f t="shared" ref="C59:E59" si="78">SUM(C60:C66)</f>
        <v>101300000</v>
      </c>
      <c r="D59" s="39">
        <f>SUM(D60:D66)</f>
        <v>0</v>
      </c>
      <c r="E59" s="39">
        <f t="shared" si="78"/>
        <v>101300000</v>
      </c>
      <c r="F59" s="39">
        <f>SUM(F60:F66)</f>
        <v>2132620.21</v>
      </c>
      <c r="G59" s="39">
        <f t="shared" ref="G59:J59" si="79">SUM(G60:G66)</f>
        <v>10982234.26</v>
      </c>
      <c r="H59" s="39">
        <f t="shared" si="79"/>
        <v>11194343.419999998</v>
      </c>
      <c r="I59" s="39">
        <f t="shared" si="79"/>
        <v>24309197.890000001</v>
      </c>
      <c r="J59" s="39">
        <f t="shared" si="79"/>
        <v>643063.59</v>
      </c>
      <c r="K59" s="39">
        <f>SUM(K60:K66)</f>
        <v>6926275.0299999993</v>
      </c>
      <c r="L59" s="39">
        <f>SUM(L60:L66)</f>
        <v>1401274.4300000002</v>
      </c>
      <c r="M59" s="39">
        <f>+M60+M61+M66+M63+M64+M65</f>
        <v>8970613.0500000007</v>
      </c>
      <c r="N59" s="39">
        <f t="shared" ref="N59:V59" si="80">SUM(N60:N66)</f>
        <v>0</v>
      </c>
      <c r="O59" s="39">
        <f t="shared" ref="O59" si="81">SUM(O60:O66)</f>
        <v>0</v>
      </c>
      <c r="P59" s="39">
        <f t="shared" si="80"/>
        <v>0</v>
      </c>
      <c r="Q59" s="39">
        <f t="shared" si="80"/>
        <v>0</v>
      </c>
      <c r="R59" s="39">
        <f t="shared" si="80"/>
        <v>0</v>
      </c>
      <c r="S59" s="39">
        <f t="shared" si="80"/>
        <v>0</v>
      </c>
      <c r="T59" s="39">
        <f t="shared" si="80"/>
        <v>0</v>
      </c>
      <c r="U59" s="39">
        <f t="shared" si="80"/>
        <v>0</v>
      </c>
      <c r="V59" s="39">
        <f t="shared" si="80"/>
        <v>33279810.940000001</v>
      </c>
      <c r="W59" s="39">
        <f>SUM(W60:W66)</f>
        <v>76990802.109999999</v>
      </c>
      <c r="X59" s="11">
        <f t="shared" si="4"/>
        <v>0</v>
      </c>
      <c r="Y59" s="2">
        <f t="shared" si="5"/>
        <v>97236791.560000002</v>
      </c>
      <c r="Z59" s="2">
        <f t="shared" si="9"/>
        <v>4861839.5780000007</v>
      </c>
      <c r="AA59" s="2">
        <f t="shared" si="6"/>
        <v>102098631.138</v>
      </c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M59" s="16"/>
      <c r="AN59" s="16"/>
      <c r="AO59" s="16"/>
      <c r="AP59" s="16"/>
      <c r="AQ59" s="16"/>
      <c r="AR59" s="16"/>
    </row>
    <row r="60" spans="1:44" s="1" customFormat="1" ht="15.75" customHeight="1" x14ac:dyDescent="0.25">
      <c r="A60" s="22" t="s">
        <v>139</v>
      </c>
      <c r="B60" s="23" t="s">
        <v>140</v>
      </c>
      <c r="C60" s="36">
        <v>5000000</v>
      </c>
      <c r="D60" s="35"/>
      <c r="E60" s="24">
        <f t="shared" ref="E60:E66" si="82">+C60+D60</f>
        <v>5000000</v>
      </c>
      <c r="F60" s="26">
        <v>258035.91</v>
      </c>
      <c r="G60" s="26">
        <v>684107.31</v>
      </c>
      <c r="H60" s="26">
        <v>255207.31</v>
      </c>
      <c r="I60" s="27">
        <f>SUM(F60:H60)</f>
        <v>1197350.53</v>
      </c>
      <c r="J60" s="28">
        <v>643063.59</v>
      </c>
      <c r="K60" s="26">
        <v>456435.31</v>
      </c>
      <c r="L60" s="26">
        <v>0</v>
      </c>
      <c r="M60" s="26">
        <f t="shared" ref="M60:M66" si="83">SUM(J60:L60)</f>
        <v>1099498.8999999999</v>
      </c>
      <c r="N60" s="26">
        <v>0</v>
      </c>
      <c r="O60" s="26">
        <v>0</v>
      </c>
      <c r="P60" s="26">
        <v>0</v>
      </c>
      <c r="Q60" s="26">
        <f t="shared" ref="Q60:Q66" si="84">SUM(N60:P60)</f>
        <v>0</v>
      </c>
      <c r="R60" s="26">
        <v>0</v>
      </c>
      <c r="S60" s="26">
        <v>0</v>
      </c>
      <c r="T60" s="26">
        <v>0</v>
      </c>
      <c r="U60" s="26">
        <f t="shared" ref="U60:U66" si="85">SUM(R60:T60)</f>
        <v>0</v>
      </c>
      <c r="V60" s="26">
        <f t="shared" ref="V60:V66" si="86">+Q60+M60+I60+U60</f>
        <v>2296849.4299999997</v>
      </c>
      <c r="W60" s="26">
        <f t="shared" ref="W60:W66" si="87">+E60-I60</f>
        <v>3802649.4699999997</v>
      </c>
      <c r="X60" s="11">
        <f t="shared" si="4"/>
        <v>0</v>
      </c>
      <c r="Y60" s="2">
        <f t="shared" si="5"/>
        <v>4789402.12</v>
      </c>
      <c r="Z60" s="2">
        <f t="shared" si="9"/>
        <v>239470.10600000003</v>
      </c>
      <c r="AA60" s="2">
        <f t="shared" si="6"/>
        <v>5028872.2259999998</v>
      </c>
    </row>
    <row r="61" spans="1:44" s="1" customFormat="1" ht="15.75" customHeight="1" x14ac:dyDescent="0.25">
      <c r="A61" s="49" t="s">
        <v>141</v>
      </c>
      <c r="B61" s="23" t="s">
        <v>142</v>
      </c>
      <c r="C61" s="36">
        <v>19000000</v>
      </c>
      <c r="D61" s="35"/>
      <c r="E61" s="24">
        <f t="shared" si="82"/>
        <v>19000000</v>
      </c>
      <c r="F61" s="26">
        <v>0</v>
      </c>
      <c r="G61" s="26">
        <v>4389212.38</v>
      </c>
      <c r="H61" s="26">
        <v>225970</v>
      </c>
      <c r="I61" s="27">
        <f t="shared" ref="I61:I66" si="88">SUM(F61:H61)</f>
        <v>4615182.38</v>
      </c>
      <c r="J61" s="26">
        <v>0</v>
      </c>
      <c r="K61" s="26">
        <v>139121.91</v>
      </c>
      <c r="L61" s="26">
        <v>0</v>
      </c>
      <c r="M61" s="26">
        <f t="shared" si="83"/>
        <v>139121.91</v>
      </c>
      <c r="N61" s="26">
        <v>0</v>
      </c>
      <c r="O61" s="26">
        <v>0</v>
      </c>
      <c r="P61" s="26">
        <v>0</v>
      </c>
      <c r="Q61" s="26">
        <f t="shared" si="84"/>
        <v>0</v>
      </c>
      <c r="R61" s="26">
        <v>0</v>
      </c>
      <c r="S61" s="26">
        <v>0</v>
      </c>
      <c r="T61" s="26">
        <v>0</v>
      </c>
      <c r="U61" s="26">
        <f t="shared" si="85"/>
        <v>0</v>
      </c>
      <c r="V61" s="26">
        <f t="shared" si="86"/>
        <v>4754304.29</v>
      </c>
      <c r="W61" s="26">
        <f t="shared" si="87"/>
        <v>14384817.620000001</v>
      </c>
      <c r="X61" s="11">
        <f t="shared" si="4"/>
        <v>0</v>
      </c>
      <c r="Y61" s="2">
        <f>+I61*4</f>
        <v>18460729.52</v>
      </c>
      <c r="Z61" s="2">
        <f t="shared" si="9"/>
        <v>923036.47600000002</v>
      </c>
      <c r="AA61" s="2">
        <f t="shared" si="6"/>
        <v>19383765.995999999</v>
      </c>
    </row>
    <row r="62" spans="1:44" s="1" customFormat="1" ht="15.75" hidden="1" customHeight="1" x14ac:dyDescent="0.25">
      <c r="A62" s="49" t="s">
        <v>143</v>
      </c>
      <c r="B62" s="23" t="s">
        <v>144</v>
      </c>
      <c r="C62" s="36"/>
      <c r="D62" s="35"/>
      <c r="E62" s="24">
        <f t="shared" si="82"/>
        <v>0</v>
      </c>
      <c r="F62" s="26">
        <v>0</v>
      </c>
      <c r="G62" s="26"/>
      <c r="H62" s="26">
        <v>6903</v>
      </c>
      <c r="I62" s="27">
        <f t="shared" si="88"/>
        <v>6903</v>
      </c>
      <c r="J62" s="26">
        <v>0</v>
      </c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>
        <f t="shared" si="86"/>
        <v>6903</v>
      </c>
      <c r="W62" s="26">
        <f t="shared" si="87"/>
        <v>-6903</v>
      </c>
      <c r="X62" s="11">
        <f t="shared" si="4"/>
        <v>0</v>
      </c>
      <c r="Y62" s="2">
        <f t="shared" ref="Y62:Y125" si="89">+I62*4</f>
        <v>27612</v>
      </c>
      <c r="Z62" s="2">
        <f t="shared" si="9"/>
        <v>1380.6000000000001</v>
      </c>
      <c r="AA62" s="2">
        <f t="shared" si="6"/>
        <v>28992.6</v>
      </c>
    </row>
    <row r="63" spans="1:44" s="1" customFormat="1" ht="15" customHeight="1" x14ac:dyDescent="0.25">
      <c r="A63" s="49" t="s">
        <v>145</v>
      </c>
      <c r="B63" s="23" t="s">
        <v>146</v>
      </c>
      <c r="C63" s="36">
        <v>500000</v>
      </c>
      <c r="D63" s="35"/>
      <c r="E63" s="24">
        <f t="shared" si="82"/>
        <v>500000</v>
      </c>
      <c r="F63" s="26">
        <v>0</v>
      </c>
      <c r="G63" s="26">
        <v>0</v>
      </c>
      <c r="H63" s="26">
        <v>122027.46</v>
      </c>
      <c r="I63" s="27">
        <f t="shared" si="88"/>
        <v>122027.46</v>
      </c>
      <c r="J63" s="26">
        <v>0</v>
      </c>
      <c r="K63" s="26"/>
      <c r="L63" s="26">
        <v>0</v>
      </c>
      <c r="M63" s="26">
        <f t="shared" si="83"/>
        <v>0</v>
      </c>
      <c r="N63" s="26">
        <v>0</v>
      </c>
      <c r="O63" s="26">
        <v>0</v>
      </c>
      <c r="P63" s="26">
        <v>0</v>
      </c>
      <c r="Q63" s="26">
        <f t="shared" si="84"/>
        <v>0</v>
      </c>
      <c r="R63" s="26">
        <v>0</v>
      </c>
      <c r="S63" s="26">
        <v>0</v>
      </c>
      <c r="T63" s="26">
        <v>0</v>
      </c>
      <c r="U63" s="26">
        <f t="shared" si="85"/>
        <v>0</v>
      </c>
      <c r="V63" s="26">
        <f t="shared" si="86"/>
        <v>122027.46</v>
      </c>
      <c r="W63" s="26">
        <f t="shared" si="87"/>
        <v>377972.54</v>
      </c>
      <c r="X63" s="11">
        <f t="shared" si="4"/>
        <v>0</v>
      </c>
      <c r="Y63" s="2">
        <f t="shared" si="89"/>
        <v>488109.84</v>
      </c>
      <c r="Z63" s="2">
        <f t="shared" si="9"/>
        <v>24405.492000000002</v>
      </c>
      <c r="AA63" s="2">
        <f t="shared" si="6"/>
        <v>512515.33200000005</v>
      </c>
    </row>
    <row r="64" spans="1:44" s="1" customFormat="1" ht="15" customHeight="1" x14ac:dyDescent="0.25">
      <c r="A64" s="49" t="s">
        <v>147</v>
      </c>
      <c r="B64" s="23" t="s">
        <v>148</v>
      </c>
      <c r="C64" s="36">
        <v>100000</v>
      </c>
      <c r="D64" s="35"/>
      <c r="E64" s="24">
        <f t="shared" si="82"/>
        <v>100000</v>
      </c>
      <c r="F64" s="26">
        <v>0</v>
      </c>
      <c r="G64" s="26">
        <v>0</v>
      </c>
      <c r="H64" s="26">
        <v>0</v>
      </c>
      <c r="I64" s="27">
        <f>SUM(F64:H64)</f>
        <v>0</v>
      </c>
      <c r="J64" s="26">
        <v>0</v>
      </c>
      <c r="K64" s="26"/>
      <c r="L64" s="26">
        <v>0</v>
      </c>
      <c r="M64" s="26">
        <f t="shared" si="83"/>
        <v>0</v>
      </c>
      <c r="N64" s="26">
        <v>0</v>
      </c>
      <c r="O64" s="26">
        <v>0</v>
      </c>
      <c r="P64" s="26">
        <v>0</v>
      </c>
      <c r="Q64" s="26">
        <f t="shared" si="84"/>
        <v>0</v>
      </c>
      <c r="R64" s="26">
        <v>0</v>
      </c>
      <c r="S64" s="26">
        <v>0</v>
      </c>
      <c r="T64" s="26">
        <v>0</v>
      </c>
      <c r="U64" s="26">
        <f t="shared" si="85"/>
        <v>0</v>
      </c>
      <c r="V64" s="26">
        <f t="shared" si="86"/>
        <v>0</v>
      </c>
      <c r="W64" s="26">
        <f t="shared" si="87"/>
        <v>100000</v>
      </c>
      <c r="X64" s="11">
        <f t="shared" si="4"/>
        <v>0</v>
      </c>
      <c r="Y64" s="2">
        <f t="shared" si="89"/>
        <v>0</v>
      </c>
      <c r="Z64" s="2">
        <f t="shared" si="9"/>
        <v>0</v>
      </c>
      <c r="AA64" s="2">
        <f t="shared" si="6"/>
        <v>0</v>
      </c>
    </row>
    <row r="65" spans="1:44" s="1" customFormat="1" ht="15" customHeight="1" x14ac:dyDescent="0.25">
      <c r="A65" s="49" t="s">
        <v>149</v>
      </c>
      <c r="B65" s="23" t="s">
        <v>150</v>
      </c>
      <c r="C65" s="36">
        <v>8700000</v>
      </c>
      <c r="D65" s="35"/>
      <c r="E65" s="24">
        <f t="shared" si="82"/>
        <v>8700000</v>
      </c>
      <c r="F65" s="26">
        <v>0</v>
      </c>
      <c r="G65" s="26">
        <v>0</v>
      </c>
      <c r="H65" s="26">
        <v>2093568.95</v>
      </c>
      <c r="I65" s="27">
        <f t="shared" si="88"/>
        <v>2093568.95</v>
      </c>
      <c r="J65" s="26">
        <v>0</v>
      </c>
      <c r="K65" s="26">
        <v>4356066.51</v>
      </c>
      <c r="L65" s="26">
        <v>323676.32</v>
      </c>
      <c r="M65" s="26">
        <f t="shared" si="83"/>
        <v>4679742.83</v>
      </c>
      <c r="N65" s="26">
        <v>0</v>
      </c>
      <c r="O65" s="26">
        <v>0</v>
      </c>
      <c r="P65" s="26">
        <v>0</v>
      </c>
      <c r="Q65" s="26">
        <f t="shared" si="84"/>
        <v>0</v>
      </c>
      <c r="R65" s="26">
        <v>0</v>
      </c>
      <c r="S65" s="26">
        <v>0</v>
      </c>
      <c r="T65" s="26">
        <v>0</v>
      </c>
      <c r="U65" s="26">
        <f t="shared" si="85"/>
        <v>0</v>
      </c>
      <c r="V65" s="26">
        <f t="shared" si="86"/>
        <v>6773311.7800000003</v>
      </c>
      <c r="W65" s="26">
        <f t="shared" si="87"/>
        <v>6606431.0499999998</v>
      </c>
      <c r="X65" s="11">
        <f t="shared" si="4"/>
        <v>0</v>
      </c>
      <c r="Y65" s="2">
        <f t="shared" si="89"/>
        <v>8374275.7999999998</v>
      </c>
      <c r="Z65" s="2">
        <f t="shared" si="9"/>
        <v>418713.79000000004</v>
      </c>
      <c r="AA65" s="2">
        <f>+Y65+Z65</f>
        <v>8792989.5899999999</v>
      </c>
    </row>
    <row r="66" spans="1:44" s="1" customFormat="1" ht="15" customHeight="1" x14ac:dyDescent="0.25">
      <c r="A66" s="50" t="s">
        <v>151</v>
      </c>
      <c r="B66" s="23" t="s">
        <v>152</v>
      </c>
      <c r="C66" s="36">
        <v>68000000</v>
      </c>
      <c r="D66" s="35"/>
      <c r="E66" s="24">
        <f t="shared" si="82"/>
        <v>68000000</v>
      </c>
      <c r="F66" s="26">
        <v>1874584.3</v>
      </c>
      <c r="G66" s="26">
        <v>5908914.5700000003</v>
      </c>
      <c r="H66" s="26">
        <v>8490666.6999999993</v>
      </c>
      <c r="I66" s="27">
        <f t="shared" si="88"/>
        <v>16274165.57</v>
      </c>
      <c r="J66" s="26">
        <v>0</v>
      </c>
      <c r="K66" s="26">
        <f>147500+1827151.3</f>
        <v>1974651.3</v>
      </c>
      <c r="L66" s="26">
        <v>1077598.1100000001</v>
      </c>
      <c r="M66" s="26">
        <f t="shared" si="83"/>
        <v>3052249.41</v>
      </c>
      <c r="N66" s="26">
        <v>0</v>
      </c>
      <c r="O66" s="26">
        <v>0</v>
      </c>
      <c r="P66" s="26">
        <v>0</v>
      </c>
      <c r="Q66" s="26">
        <f t="shared" si="84"/>
        <v>0</v>
      </c>
      <c r="R66" s="26">
        <v>0</v>
      </c>
      <c r="S66" s="26">
        <v>0</v>
      </c>
      <c r="T66" s="26">
        <v>0</v>
      </c>
      <c r="U66" s="26">
        <f t="shared" si="85"/>
        <v>0</v>
      </c>
      <c r="V66" s="26">
        <f t="shared" si="86"/>
        <v>19326414.98</v>
      </c>
      <c r="W66" s="26">
        <f t="shared" si="87"/>
        <v>51725834.43</v>
      </c>
      <c r="X66" s="11">
        <f t="shared" si="4"/>
        <v>0</v>
      </c>
      <c r="Y66" s="2">
        <f>+I66*4</f>
        <v>65096662.280000001</v>
      </c>
      <c r="Z66" s="2">
        <f t="shared" si="9"/>
        <v>3254833.1140000001</v>
      </c>
      <c r="AA66" s="51">
        <f>+Y66+Z66</f>
        <v>68351495.393999994</v>
      </c>
    </row>
    <row r="67" spans="1:44" s="21" customFormat="1" ht="15.75" customHeight="1" x14ac:dyDescent="0.25">
      <c r="A67" s="46" t="s">
        <v>153</v>
      </c>
      <c r="B67" s="19" t="s">
        <v>154</v>
      </c>
      <c r="C67" s="39">
        <f t="shared" ref="C67:E67" si="90">SUM(C68:C70)</f>
        <v>26500000</v>
      </c>
      <c r="D67" s="39">
        <f>SUM(D68:D70)</f>
        <v>0</v>
      </c>
      <c r="E67" s="39">
        <f t="shared" si="90"/>
        <v>26500000</v>
      </c>
      <c r="F67" s="39">
        <f>SUM(F68:F70)</f>
        <v>0</v>
      </c>
      <c r="G67" s="39">
        <f t="shared" ref="G67:H67" si="91">SUM(G68:G70)</f>
        <v>1746758.59</v>
      </c>
      <c r="H67" s="39">
        <f t="shared" si="91"/>
        <v>4640640.1300000008</v>
      </c>
      <c r="I67" s="39">
        <f>+I70+I68+I69</f>
        <v>6387398.7200000007</v>
      </c>
      <c r="J67" s="39">
        <f t="shared" ref="J67" si="92">SUM(J68:J70)</f>
        <v>0</v>
      </c>
      <c r="K67" s="39">
        <f>SUM(K68:K70)</f>
        <v>127273.72</v>
      </c>
      <c r="L67" s="39">
        <f>SUM(L68:L70)</f>
        <v>0</v>
      </c>
      <c r="M67" s="39">
        <f>+M70+M68+M69</f>
        <v>127273.72</v>
      </c>
      <c r="N67" s="39">
        <f t="shared" ref="N67:W67" si="93">SUM(N68:N70)</f>
        <v>0</v>
      </c>
      <c r="O67" s="39">
        <f t="shared" si="93"/>
        <v>0</v>
      </c>
      <c r="P67" s="39">
        <f t="shared" si="93"/>
        <v>0</v>
      </c>
      <c r="Q67" s="39">
        <f t="shared" si="93"/>
        <v>0</v>
      </c>
      <c r="R67" s="39">
        <f t="shared" si="93"/>
        <v>0</v>
      </c>
      <c r="S67" s="39">
        <f t="shared" si="93"/>
        <v>0</v>
      </c>
      <c r="T67" s="39">
        <f t="shared" si="93"/>
        <v>0</v>
      </c>
      <c r="U67" s="39">
        <f t="shared" si="93"/>
        <v>0</v>
      </c>
      <c r="V67" s="39">
        <f t="shared" si="93"/>
        <v>6514672.4400000004</v>
      </c>
      <c r="W67" s="39">
        <f t="shared" si="93"/>
        <v>20112601.280000001</v>
      </c>
      <c r="X67" s="11">
        <f t="shared" si="4"/>
        <v>0</v>
      </c>
      <c r="Y67" s="2">
        <f t="shared" si="89"/>
        <v>25549594.880000003</v>
      </c>
      <c r="Z67" s="2">
        <f t="shared" si="9"/>
        <v>1277479.7440000002</v>
      </c>
      <c r="AA67" s="2">
        <f t="shared" ref="AA67:AA124" si="94">+Y67+Z67</f>
        <v>26827074.624000002</v>
      </c>
      <c r="AB67" s="16"/>
      <c r="AC67" s="16"/>
      <c r="AD67" s="16"/>
      <c r="AE67" s="16"/>
      <c r="AF67" s="16"/>
      <c r="AG67" s="16"/>
      <c r="AH67" s="16"/>
      <c r="AI67" s="16"/>
      <c r="AJ67" s="16"/>
      <c r="AK67" s="16"/>
      <c r="AL67" s="16"/>
      <c r="AM67" s="16"/>
      <c r="AN67" s="16"/>
      <c r="AO67" s="16"/>
      <c r="AP67" s="16"/>
      <c r="AQ67" s="16"/>
      <c r="AR67" s="16"/>
    </row>
    <row r="68" spans="1:44" s="1" customFormat="1" ht="16.5" customHeight="1" x14ac:dyDescent="0.25">
      <c r="A68" s="22" t="s">
        <v>155</v>
      </c>
      <c r="B68" s="23" t="s">
        <v>156</v>
      </c>
      <c r="C68" s="36">
        <v>1000000</v>
      </c>
      <c r="D68" s="35"/>
      <c r="E68" s="24">
        <f t="shared" ref="E68:E70" si="95">+C68+D68</f>
        <v>1000000</v>
      </c>
      <c r="F68" s="26">
        <v>0</v>
      </c>
      <c r="G68" s="26">
        <v>261515.25</v>
      </c>
      <c r="H68" s="26">
        <v>0</v>
      </c>
      <c r="I68" s="27">
        <f>SUM(F68:H68)</f>
        <v>261515.25</v>
      </c>
      <c r="J68" s="26">
        <v>0</v>
      </c>
      <c r="K68" s="26"/>
      <c r="L68" s="26">
        <v>0</v>
      </c>
      <c r="M68" s="26">
        <f>SUM(J68:L68)</f>
        <v>0</v>
      </c>
      <c r="N68" s="26">
        <v>0</v>
      </c>
      <c r="O68" s="26">
        <v>0</v>
      </c>
      <c r="P68" s="26">
        <v>0</v>
      </c>
      <c r="Q68" s="26">
        <f>SUM(N68:P68)</f>
        <v>0</v>
      </c>
      <c r="R68" s="26">
        <v>0</v>
      </c>
      <c r="S68" s="26">
        <v>0</v>
      </c>
      <c r="T68" s="26">
        <v>0</v>
      </c>
      <c r="U68" s="26">
        <f t="shared" ref="U68:U70" si="96">SUM(R68:T68)</f>
        <v>0</v>
      </c>
      <c r="V68" s="26">
        <f t="shared" ref="V68:V70" si="97">+Q68+M68+I68+U68</f>
        <v>261515.25</v>
      </c>
      <c r="W68" s="26">
        <f t="shared" ref="W68:W70" si="98">+E68-I68</f>
        <v>738484.75</v>
      </c>
      <c r="X68" s="11">
        <f t="shared" si="4"/>
        <v>0</v>
      </c>
      <c r="Y68" s="2">
        <f t="shared" si="89"/>
        <v>1046061</v>
      </c>
      <c r="Z68" s="2">
        <f t="shared" si="9"/>
        <v>52303.05</v>
      </c>
      <c r="AA68" s="2">
        <f t="shared" si="94"/>
        <v>1098364.05</v>
      </c>
    </row>
    <row r="69" spans="1:44" s="1" customFormat="1" ht="14.25" customHeight="1" x14ac:dyDescent="0.25">
      <c r="A69" s="22" t="s">
        <v>157</v>
      </c>
      <c r="B69" s="23" t="s">
        <v>158</v>
      </c>
      <c r="C69" s="36">
        <v>24000000</v>
      </c>
      <c r="D69" s="35"/>
      <c r="E69" s="24">
        <f t="shared" si="95"/>
        <v>24000000</v>
      </c>
      <c r="F69" s="26">
        <v>0</v>
      </c>
      <c r="G69" s="26">
        <v>1304719.01</v>
      </c>
      <c r="H69" s="26">
        <v>4461552.9000000004</v>
      </c>
      <c r="I69" s="27">
        <f t="shared" ref="I69:I70" si="99">SUM(F69:H69)</f>
        <v>5766271.9100000001</v>
      </c>
      <c r="J69" s="26">
        <v>0</v>
      </c>
      <c r="K69" s="26">
        <v>0</v>
      </c>
      <c r="L69" s="26">
        <v>0</v>
      </c>
      <c r="M69" s="26">
        <f t="shared" ref="M69:M70" si="100">SUM(J69:L69)</f>
        <v>0</v>
      </c>
      <c r="N69" s="26">
        <v>0</v>
      </c>
      <c r="O69" s="26">
        <v>0</v>
      </c>
      <c r="P69" s="26">
        <v>0</v>
      </c>
      <c r="Q69" s="26">
        <f>SUM(N69:P69)</f>
        <v>0</v>
      </c>
      <c r="R69" s="26">
        <v>0</v>
      </c>
      <c r="S69" s="26">
        <v>0</v>
      </c>
      <c r="T69" s="26">
        <v>0</v>
      </c>
      <c r="U69" s="26">
        <f t="shared" si="96"/>
        <v>0</v>
      </c>
      <c r="V69" s="26">
        <f t="shared" si="97"/>
        <v>5766271.9100000001</v>
      </c>
      <c r="W69" s="26">
        <f t="shared" si="98"/>
        <v>18233728.09</v>
      </c>
      <c r="X69" s="11">
        <f t="shared" si="4"/>
        <v>0</v>
      </c>
      <c r="Y69" s="2">
        <f t="shared" si="89"/>
        <v>23065087.640000001</v>
      </c>
      <c r="Z69" s="2">
        <f t="shared" si="9"/>
        <v>1153254.382</v>
      </c>
      <c r="AA69" s="51">
        <f t="shared" si="94"/>
        <v>24218342.022</v>
      </c>
    </row>
    <row r="70" spans="1:44" s="1" customFormat="1" ht="14.25" customHeight="1" x14ac:dyDescent="0.25">
      <c r="A70" s="22" t="s">
        <v>159</v>
      </c>
      <c r="B70" s="23" t="s">
        <v>160</v>
      </c>
      <c r="C70" s="36">
        <v>1500000</v>
      </c>
      <c r="D70" s="35"/>
      <c r="E70" s="24">
        <f t="shared" si="95"/>
        <v>1500000</v>
      </c>
      <c r="F70" s="26">
        <v>0</v>
      </c>
      <c r="G70" s="26">
        <v>180524.33</v>
      </c>
      <c r="H70" s="26">
        <v>179087.23</v>
      </c>
      <c r="I70" s="27">
        <f t="shared" si="99"/>
        <v>359611.56</v>
      </c>
      <c r="J70" s="26">
        <v>0</v>
      </c>
      <c r="K70" s="26">
        <v>127273.72</v>
      </c>
      <c r="L70" s="26">
        <v>0</v>
      </c>
      <c r="M70" s="26">
        <f t="shared" si="100"/>
        <v>127273.72</v>
      </c>
      <c r="N70" s="26">
        <v>0</v>
      </c>
      <c r="O70" s="26">
        <v>0</v>
      </c>
      <c r="P70" s="26">
        <v>0</v>
      </c>
      <c r="Q70" s="26">
        <f>SUM(N70:P70)</f>
        <v>0</v>
      </c>
      <c r="R70" s="26">
        <v>0</v>
      </c>
      <c r="S70" s="26">
        <v>0</v>
      </c>
      <c r="T70" s="26">
        <v>0</v>
      </c>
      <c r="U70" s="26">
        <f t="shared" si="96"/>
        <v>0</v>
      </c>
      <c r="V70" s="26">
        <f t="shared" si="97"/>
        <v>486885.28</v>
      </c>
      <c r="W70" s="26">
        <f t="shared" si="98"/>
        <v>1140388.44</v>
      </c>
      <c r="X70" s="11">
        <f t="shared" si="4"/>
        <v>0</v>
      </c>
      <c r="Y70" s="2">
        <f t="shared" si="89"/>
        <v>1438446.24</v>
      </c>
      <c r="Z70" s="2">
        <f t="shared" si="9"/>
        <v>71922.312000000005</v>
      </c>
      <c r="AA70" s="2">
        <f t="shared" si="94"/>
        <v>1510368.5519999999</v>
      </c>
    </row>
    <row r="71" spans="1:44" s="21" customFormat="1" ht="15.75" x14ac:dyDescent="0.25">
      <c r="A71" s="38" t="s">
        <v>161</v>
      </c>
      <c r="B71" s="52" t="s">
        <v>162</v>
      </c>
      <c r="C71" s="39">
        <f>SUM(C72:C86)</f>
        <v>42315000</v>
      </c>
      <c r="D71" s="39">
        <f>SUM(D72:D86)</f>
        <v>0</v>
      </c>
      <c r="E71" s="39">
        <f>SUM(E72:E86)</f>
        <v>42315000</v>
      </c>
      <c r="F71" s="39">
        <f>SUM(F72:F86)</f>
        <v>321058.25</v>
      </c>
      <c r="G71" s="39">
        <f t="shared" ref="G71:W71" si="101">SUM(G72:G86)</f>
        <v>4660358.55</v>
      </c>
      <c r="H71" s="39">
        <f t="shared" si="101"/>
        <v>4937560.1999999993</v>
      </c>
      <c r="I71" s="39">
        <f t="shared" si="101"/>
        <v>9918977</v>
      </c>
      <c r="J71" s="39">
        <f>SUM(J72:J86)</f>
        <v>0</v>
      </c>
      <c r="K71" s="39">
        <f>SUM(K72:K86)</f>
        <v>7235624.0599999996</v>
      </c>
      <c r="L71" s="39">
        <f t="shared" si="101"/>
        <v>1473037.32</v>
      </c>
      <c r="M71" s="39">
        <f t="shared" si="101"/>
        <v>8708661.379999999</v>
      </c>
      <c r="N71" s="39">
        <f t="shared" si="101"/>
        <v>0</v>
      </c>
      <c r="O71" s="39">
        <f t="shared" si="101"/>
        <v>0</v>
      </c>
      <c r="P71" s="39">
        <f t="shared" si="101"/>
        <v>0</v>
      </c>
      <c r="Q71" s="39">
        <f t="shared" si="101"/>
        <v>0</v>
      </c>
      <c r="R71" s="39">
        <f t="shared" si="101"/>
        <v>0</v>
      </c>
      <c r="S71" s="39">
        <f t="shared" si="101"/>
        <v>0</v>
      </c>
      <c r="T71" s="39">
        <f t="shared" si="101"/>
        <v>0</v>
      </c>
      <c r="U71" s="39">
        <f t="shared" si="101"/>
        <v>0</v>
      </c>
      <c r="V71" s="39">
        <f t="shared" si="101"/>
        <v>18627638.379999999</v>
      </c>
      <c r="W71" s="39">
        <f t="shared" si="101"/>
        <v>32396023.000000004</v>
      </c>
      <c r="X71" s="11">
        <f t="shared" si="4"/>
        <v>0</v>
      </c>
      <c r="Y71" s="2">
        <f t="shared" si="89"/>
        <v>39675908</v>
      </c>
      <c r="Z71" s="2">
        <f t="shared" si="9"/>
        <v>1983795.4000000001</v>
      </c>
      <c r="AA71" s="2">
        <f t="shared" si="94"/>
        <v>41659703.399999999</v>
      </c>
      <c r="AB71" s="16"/>
      <c r="AC71" s="16"/>
      <c r="AD71" s="16"/>
      <c r="AE71" s="16"/>
      <c r="AF71" s="16"/>
      <c r="AG71" s="16"/>
      <c r="AH71" s="16"/>
      <c r="AI71" s="16"/>
      <c r="AJ71" s="16"/>
      <c r="AK71" s="16"/>
      <c r="AL71" s="16"/>
      <c r="AM71" s="16"/>
      <c r="AN71" s="16"/>
      <c r="AO71" s="16"/>
      <c r="AP71" s="16"/>
      <c r="AQ71" s="16"/>
      <c r="AR71" s="16"/>
    </row>
    <row r="72" spans="1:44" s="1" customFormat="1" ht="18.75" customHeight="1" x14ac:dyDescent="0.25">
      <c r="A72" s="22" t="s">
        <v>163</v>
      </c>
      <c r="B72" s="23" t="s">
        <v>164</v>
      </c>
      <c r="C72" s="36">
        <v>100000</v>
      </c>
      <c r="D72" s="11"/>
      <c r="E72" s="24">
        <f t="shared" ref="E72:E86" si="102">+C72+D72</f>
        <v>100000</v>
      </c>
      <c r="F72" s="26">
        <v>0</v>
      </c>
      <c r="G72" s="26">
        <v>0</v>
      </c>
      <c r="H72" s="26">
        <v>0</v>
      </c>
      <c r="I72" s="27">
        <f>SUM(F72:H72)</f>
        <v>0</v>
      </c>
      <c r="J72" s="26">
        <v>0</v>
      </c>
      <c r="K72" s="26"/>
      <c r="L72" s="26">
        <v>65071.11</v>
      </c>
      <c r="M72" s="26">
        <f>SUM(J72:L72)</f>
        <v>65071.11</v>
      </c>
      <c r="N72" s="26">
        <v>0</v>
      </c>
      <c r="O72" s="26">
        <v>0</v>
      </c>
      <c r="P72" s="26">
        <v>0</v>
      </c>
      <c r="Q72" s="26">
        <f t="shared" ref="Q72:Q86" si="103">SUM(N72:P72)</f>
        <v>0</v>
      </c>
      <c r="R72" s="26">
        <v>0</v>
      </c>
      <c r="S72" s="26">
        <v>0</v>
      </c>
      <c r="T72" s="26">
        <v>0</v>
      </c>
      <c r="U72" s="26">
        <f t="shared" ref="U72:U86" si="104">SUM(R72:T72)</f>
        <v>0</v>
      </c>
      <c r="V72" s="26">
        <f t="shared" ref="V72:V86" si="105">+Q72+M72+I72+U72</f>
        <v>65071.11</v>
      </c>
      <c r="W72" s="26">
        <f t="shared" ref="W72:W86" si="106">+E72-I72</f>
        <v>100000</v>
      </c>
      <c r="X72" s="11">
        <f t="shared" ref="X72:X135" si="107">+J72+K72+L72-M72</f>
        <v>0</v>
      </c>
      <c r="Y72" s="2">
        <f t="shared" si="89"/>
        <v>0</v>
      </c>
      <c r="Z72" s="2">
        <f t="shared" si="9"/>
        <v>0</v>
      </c>
      <c r="AA72" s="2">
        <f t="shared" si="94"/>
        <v>0</v>
      </c>
    </row>
    <row r="73" spans="1:44" s="1" customFormat="1" ht="19.5" customHeight="1" x14ac:dyDescent="0.25">
      <c r="A73" s="22" t="s">
        <v>165</v>
      </c>
      <c r="B73" s="23" t="s">
        <v>166</v>
      </c>
      <c r="C73" s="36">
        <v>9000000</v>
      </c>
      <c r="D73" s="35"/>
      <c r="E73" s="24">
        <f t="shared" si="102"/>
        <v>9000000</v>
      </c>
      <c r="F73" s="26">
        <v>14032.64</v>
      </c>
      <c r="G73" s="26">
        <v>0</v>
      </c>
      <c r="H73" s="26">
        <v>2106750.5299999998</v>
      </c>
      <c r="I73" s="27">
        <f t="shared" ref="I73:I86" si="108">SUM(F73:H73)</f>
        <v>2120783.17</v>
      </c>
      <c r="J73" s="26">
        <v>0</v>
      </c>
      <c r="K73" s="26">
        <v>3890428.05</v>
      </c>
      <c r="L73" s="26">
        <v>589425.34</v>
      </c>
      <c r="M73" s="26">
        <f t="shared" ref="M73:M86" si="109">SUM(J73:L73)</f>
        <v>4479853.3899999997</v>
      </c>
      <c r="N73" s="26">
        <v>0</v>
      </c>
      <c r="O73" s="26">
        <v>0</v>
      </c>
      <c r="P73" s="26">
        <v>0</v>
      </c>
      <c r="Q73" s="26">
        <f t="shared" si="103"/>
        <v>0</v>
      </c>
      <c r="R73" s="26">
        <v>0</v>
      </c>
      <c r="S73" s="26">
        <v>0</v>
      </c>
      <c r="T73" s="26">
        <v>0</v>
      </c>
      <c r="U73" s="26">
        <f t="shared" si="104"/>
        <v>0</v>
      </c>
      <c r="V73" s="26">
        <f t="shared" si="105"/>
        <v>6600636.5599999996</v>
      </c>
      <c r="W73" s="26">
        <f t="shared" si="106"/>
        <v>6879216.8300000001</v>
      </c>
      <c r="X73" s="11">
        <f t="shared" si="107"/>
        <v>0</v>
      </c>
      <c r="Y73" s="2">
        <f t="shared" si="89"/>
        <v>8483132.6799999997</v>
      </c>
      <c r="Z73" s="2">
        <f t="shared" ref="Z73:Z136" si="110">+Y73*5%</f>
        <v>424156.63400000002</v>
      </c>
      <c r="AA73" s="51">
        <f t="shared" si="94"/>
        <v>8907289.3139999993</v>
      </c>
    </row>
    <row r="74" spans="1:44" s="1" customFormat="1" ht="18" customHeight="1" x14ac:dyDescent="0.25">
      <c r="A74" s="22" t="s">
        <v>167</v>
      </c>
      <c r="B74" s="23" t="s">
        <v>168</v>
      </c>
      <c r="C74" s="36">
        <v>100000</v>
      </c>
      <c r="D74" s="35"/>
      <c r="E74" s="24">
        <f t="shared" si="102"/>
        <v>100000</v>
      </c>
      <c r="F74" s="26">
        <v>0</v>
      </c>
      <c r="G74" s="26">
        <v>0</v>
      </c>
      <c r="H74" s="26">
        <v>0</v>
      </c>
      <c r="I74" s="27">
        <f t="shared" si="108"/>
        <v>0</v>
      </c>
      <c r="J74" s="26">
        <v>0</v>
      </c>
      <c r="K74" s="26"/>
      <c r="L74" s="26">
        <v>67850</v>
      </c>
      <c r="M74" s="26">
        <f t="shared" si="109"/>
        <v>67850</v>
      </c>
      <c r="N74" s="26">
        <v>0</v>
      </c>
      <c r="O74" s="26">
        <v>0</v>
      </c>
      <c r="P74" s="26">
        <v>0</v>
      </c>
      <c r="Q74" s="26">
        <f t="shared" si="103"/>
        <v>0</v>
      </c>
      <c r="R74" s="26">
        <v>0</v>
      </c>
      <c r="S74" s="26">
        <v>0</v>
      </c>
      <c r="T74" s="26">
        <v>0</v>
      </c>
      <c r="U74" s="26">
        <f t="shared" si="104"/>
        <v>0</v>
      </c>
      <c r="V74" s="26">
        <f t="shared" si="105"/>
        <v>67850</v>
      </c>
      <c r="W74" s="26">
        <f t="shared" si="106"/>
        <v>100000</v>
      </c>
      <c r="X74" s="11">
        <f t="shared" si="107"/>
        <v>0</v>
      </c>
      <c r="Y74" s="2">
        <f t="shared" si="89"/>
        <v>0</v>
      </c>
      <c r="Z74" s="2">
        <f t="shared" si="110"/>
        <v>0</v>
      </c>
      <c r="AA74" s="2">
        <f t="shared" si="94"/>
        <v>0</v>
      </c>
    </row>
    <row r="75" spans="1:44" s="1" customFormat="1" ht="18" hidden="1" customHeight="1" x14ac:dyDescent="0.25">
      <c r="A75" s="22" t="s">
        <v>169</v>
      </c>
      <c r="B75" s="23" t="s">
        <v>170</v>
      </c>
      <c r="C75" s="36"/>
      <c r="D75" s="35"/>
      <c r="E75" s="24">
        <f t="shared" si="102"/>
        <v>0</v>
      </c>
      <c r="F75" s="26"/>
      <c r="G75" s="26"/>
      <c r="H75" s="26"/>
      <c r="I75" s="27">
        <f t="shared" si="108"/>
        <v>0</v>
      </c>
      <c r="J75" s="26">
        <v>0</v>
      </c>
      <c r="K75" s="26"/>
      <c r="L75" s="26">
        <v>0</v>
      </c>
      <c r="M75" s="26">
        <f t="shared" si="109"/>
        <v>0</v>
      </c>
      <c r="N75" s="26">
        <v>0</v>
      </c>
      <c r="O75" s="26">
        <v>0</v>
      </c>
      <c r="P75" s="26">
        <v>0</v>
      </c>
      <c r="Q75" s="26">
        <f t="shared" si="103"/>
        <v>0</v>
      </c>
      <c r="R75" s="26">
        <v>0</v>
      </c>
      <c r="S75" s="26">
        <v>0</v>
      </c>
      <c r="T75" s="26">
        <v>0</v>
      </c>
      <c r="U75" s="26">
        <f t="shared" si="104"/>
        <v>0</v>
      </c>
      <c r="V75" s="26">
        <f t="shared" si="105"/>
        <v>0</v>
      </c>
      <c r="W75" s="26">
        <f t="shared" si="106"/>
        <v>0</v>
      </c>
      <c r="X75" s="11">
        <f t="shared" si="107"/>
        <v>0</v>
      </c>
      <c r="Y75" s="2">
        <f t="shared" si="89"/>
        <v>0</v>
      </c>
      <c r="Z75" s="2">
        <f t="shared" si="110"/>
        <v>0</v>
      </c>
      <c r="AA75" s="2">
        <f t="shared" si="94"/>
        <v>0</v>
      </c>
    </row>
    <row r="76" spans="1:44" s="1" customFormat="1" ht="18" customHeight="1" x14ac:dyDescent="0.25">
      <c r="A76" s="22" t="s">
        <v>171</v>
      </c>
      <c r="B76" s="23" t="s">
        <v>172</v>
      </c>
      <c r="C76" s="36">
        <v>10000</v>
      </c>
      <c r="D76" s="35"/>
      <c r="E76" s="24">
        <f t="shared" si="102"/>
        <v>10000</v>
      </c>
      <c r="F76" s="26">
        <v>0</v>
      </c>
      <c r="G76" s="26">
        <v>0</v>
      </c>
      <c r="H76" s="26">
        <v>0</v>
      </c>
      <c r="I76" s="27">
        <f t="shared" si="108"/>
        <v>0</v>
      </c>
      <c r="J76" s="26">
        <v>0</v>
      </c>
      <c r="K76" s="26"/>
      <c r="L76" s="26">
        <v>370829.34</v>
      </c>
      <c r="M76" s="26">
        <f t="shared" si="109"/>
        <v>370829.34</v>
      </c>
      <c r="N76" s="26">
        <v>0</v>
      </c>
      <c r="O76" s="26">
        <v>0</v>
      </c>
      <c r="P76" s="26">
        <v>0</v>
      </c>
      <c r="Q76" s="26">
        <f t="shared" si="103"/>
        <v>0</v>
      </c>
      <c r="R76" s="26">
        <v>0</v>
      </c>
      <c r="S76" s="26">
        <v>0</v>
      </c>
      <c r="T76" s="26">
        <v>0</v>
      </c>
      <c r="U76" s="26">
        <f t="shared" si="104"/>
        <v>0</v>
      </c>
      <c r="V76" s="26">
        <f t="shared" si="105"/>
        <v>370829.34</v>
      </c>
      <c r="W76" s="26">
        <f t="shared" si="106"/>
        <v>10000</v>
      </c>
      <c r="X76" s="11">
        <f t="shared" si="107"/>
        <v>0</v>
      </c>
      <c r="Y76" s="2">
        <f t="shared" si="89"/>
        <v>0</v>
      </c>
      <c r="Z76" s="2">
        <f t="shared" si="110"/>
        <v>0</v>
      </c>
      <c r="AA76" s="2">
        <f t="shared" si="94"/>
        <v>0</v>
      </c>
    </row>
    <row r="77" spans="1:44" s="1" customFormat="1" ht="15.75" x14ac:dyDescent="0.25">
      <c r="A77" s="22" t="s">
        <v>173</v>
      </c>
      <c r="B77" s="53" t="s">
        <v>174</v>
      </c>
      <c r="C77" s="36">
        <v>1000000</v>
      </c>
      <c r="D77" s="35"/>
      <c r="E77" s="24">
        <f t="shared" si="102"/>
        <v>1000000</v>
      </c>
      <c r="F77" s="26">
        <v>0</v>
      </c>
      <c r="G77" s="26">
        <v>323653.52</v>
      </c>
      <c r="H77" s="26">
        <v>0</v>
      </c>
      <c r="I77" s="27">
        <f t="shared" si="108"/>
        <v>323653.52</v>
      </c>
      <c r="J77" s="26">
        <v>0</v>
      </c>
      <c r="K77" s="26">
        <v>242286.5</v>
      </c>
      <c r="L77" s="26">
        <v>0</v>
      </c>
      <c r="M77" s="26">
        <f t="shared" si="109"/>
        <v>242286.5</v>
      </c>
      <c r="N77" s="26">
        <v>0</v>
      </c>
      <c r="O77" s="26">
        <v>0</v>
      </c>
      <c r="P77" s="26">
        <v>0</v>
      </c>
      <c r="Q77" s="26">
        <f t="shared" si="103"/>
        <v>0</v>
      </c>
      <c r="R77" s="26">
        <v>0</v>
      </c>
      <c r="S77" s="26">
        <v>0</v>
      </c>
      <c r="T77" s="26">
        <v>0</v>
      </c>
      <c r="U77" s="26">
        <f t="shared" si="104"/>
        <v>0</v>
      </c>
      <c r="V77" s="26">
        <f t="shared" si="105"/>
        <v>565940.02</v>
      </c>
      <c r="W77" s="26">
        <f t="shared" si="106"/>
        <v>676346.48</v>
      </c>
      <c r="X77" s="11">
        <f t="shared" si="107"/>
        <v>0</v>
      </c>
      <c r="Y77" s="2">
        <f t="shared" si="89"/>
        <v>1294614.08</v>
      </c>
      <c r="Z77" s="2">
        <f t="shared" si="110"/>
        <v>64730.704000000005</v>
      </c>
      <c r="AA77" s="51">
        <f t="shared" si="94"/>
        <v>1359344.784</v>
      </c>
    </row>
    <row r="78" spans="1:44" s="1" customFormat="1" ht="18" customHeight="1" x14ac:dyDescent="0.25">
      <c r="A78" s="22" t="s">
        <v>175</v>
      </c>
      <c r="B78" s="23" t="s">
        <v>176</v>
      </c>
      <c r="C78" s="36">
        <v>1400000</v>
      </c>
      <c r="D78" s="35"/>
      <c r="E78" s="24">
        <f t="shared" si="102"/>
        <v>1400000</v>
      </c>
      <c r="F78" s="26">
        <v>0</v>
      </c>
      <c r="G78" s="26">
        <v>160468.20000000001</v>
      </c>
      <c r="H78" s="26">
        <v>193609</v>
      </c>
      <c r="I78" s="27">
        <f t="shared" si="108"/>
        <v>354077.2</v>
      </c>
      <c r="J78" s="26">
        <v>0</v>
      </c>
      <c r="K78" s="26">
        <v>144579.5</v>
      </c>
      <c r="L78" s="26">
        <v>0</v>
      </c>
      <c r="M78" s="26">
        <f t="shared" si="109"/>
        <v>144579.5</v>
      </c>
      <c r="N78" s="26">
        <v>0</v>
      </c>
      <c r="O78" s="26">
        <v>0</v>
      </c>
      <c r="P78" s="26">
        <v>0</v>
      </c>
      <c r="Q78" s="26">
        <f t="shared" si="103"/>
        <v>0</v>
      </c>
      <c r="R78" s="26">
        <v>0</v>
      </c>
      <c r="S78" s="26">
        <v>0</v>
      </c>
      <c r="T78" s="26">
        <v>0</v>
      </c>
      <c r="U78" s="26">
        <f t="shared" si="104"/>
        <v>0</v>
      </c>
      <c r="V78" s="26">
        <f t="shared" si="105"/>
        <v>498656.7</v>
      </c>
      <c r="W78" s="26">
        <f t="shared" si="106"/>
        <v>1045922.8</v>
      </c>
      <c r="X78" s="11">
        <f t="shared" si="107"/>
        <v>0</v>
      </c>
      <c r="Y78" s="2">
        <f t="shared" si="89"/>
        <v>1416308.8</v>
      </c>
      <c r="Z78" s="2">
        <f t="shared" si="110"/>
        <v>70815.44</v>
      </c>
      <c r="AA78" s="2">
        <f t="shared" si="94"/>
        <v>1487124.24</v>
      </c>
    </row>
    <row r="79" spans="1:44" s="1" customFormat="1" ht="18" customHeight="1" x14ac:dyDescent="0.25">
      <c r="A79" s="22" t="s">
        <v>177</v>
      </c>
      <c r="B79" s="23" t="s">
        <v>178</v>
      </c>
      <c r="C79" s="36">
        <v>3000000</v>
      </c>
      <c r="D79" s="35"/>
      <c r="E79" s="24">
        <f t="shared" si="102"/>
        <v>3000000</v>
      </c>
      <c r="F79" s="26">
        <v>0</v>
      </c>
      <c r="G79" s="26">
        <v>487613.76</v>
      </c>
      <c r="H79" s="26">
        <v>162457.98000000001</v>
      </c>
      <c r="I79" s="27">
        <f t="shared" si="108"/>
        <v>650071.74</v>
      </c>
      <c r="J79" s="26">
        <v>0</v>
      </c>
      <c r="K79" s="26">
        <v>1006315.8</v>
      </c>
      <c r="L79" s="26">
        <v>0</v>
      </c>
      <c r="M79" s="26">
        <f t="shared" si="109"/>
        <v>1006315.8</v>
      </c>
      <c r="N79" s="26">
        <v>0</v>
      </c>
      <c r="O79" s="26">
        <v>0</v>
      </c>
      <c r="P79" s="26">
        <v>0</v>
      </c>
      <c r="Q79" s="26">
        <f t="shared" si="103"/>
        <v>0</v>
      </c>
      <c r="R79" s="26">
        <v>0</v>
      </c>
      <c r="S79" s="26">
        <v>0</v>
      </c>
      <c r="T79" s="26">
        <v>0</v>
      </c>
      <c r="U79" s="26">
        <f t="shared" si="104"/>
        <v>0</v>
      </c>
      <c r="V79" s="26">
        <f t="shared" si="105"/>
        <v>1656387.54</v>
      </c>
      <c r="W79" s="26">
        <f t="shared" si="106"/>
        <v>2349928.2599999998</v>
      </c>
      <c r="X79" s="11">
        <f t="shared" si="107"/>
        <v>0</v>
      </c>
      <c r="Y79" s="2">
        <f t="shared" si="89"/>
        <v>2600286.96</v>
      </c>
      <c r="Z79" s="2">
        <f t="shared" si="110"/>
        <v>130014.348</v>
      </c>
      <c r="AA79" s="51">
        <f t="shared" si="94"/>
        <v>2730301.3080000002</v>
      </c>
    </row>
    <row r="80" spans="1:44" s="1" customFormat="1" ht="15.75" x14ac:dyDescent="0.25">
      <c r="A80" s="22" t="s">
        <v>179</v>
      </c>
      <c r="B80" s="54" t="s">
        <v>180</v>
      </c>
      <c r="C80" s="36">
        <v>5000</v>
      </c>
      <c r="D80" s="11"/>
      <c r="E80" s="24">
        <f t="shared" si="102"/>
        <v>5000</v>
      </c>
      <c r="F80" s="26">
        <v>0</v>
      </c>
      <c r="G80" s="26">
        <v>0</v>
      </c>
      <c r="H80" s="26">
        <v>0</v>
      </c>
      <c r="I80" s="27">
        <f t="shared" si="108"/>
        <v>0</v>
      </c>
      <c r="J80" s="26">
        <v>0</v>
      </c>
      <c r="K80" s="26"/>
      <c r="L80" s="26">
        <v>0</v>
      </c>
      <c r="M80" s="26">
        <f t="shared" si="109"/>
        <v>0</v>
      </c>
      <c r="N80" s="26">
        <v>0</v>
      </c>
      <c r="O80" s="26">
        <v>0</v>
      </c>
      <c r="P80" s="26">
        <v>0</v>
      </c>
      <c r="Q80" s="26">
        <f t="shared" si="103"/>
        <v>0</v>
      </c>
      <c r="R80" s="26">
        <v>0</v>
      </c>
      <c r="S80" s="26">
        <v>0</v>
      </c>
      <c r="T80" s="26">
        <v>0</v>
      </c>
      <c r="U80" s="26">
        <f t="shared" si="104"/>
        <v>0</v>
      </c>
      <c r="V80" s="26">
        <f t="shared" si="105"/>
        <v>0</v>
      </c>
      <c r="W80" s="26">
        <f t="shared" si="106"/>
        <v>5000</v>
      </c>
      <c r="X80" s="11">
        <f t="shared" si="107"/>
        <v>0</v>
      </c>
      <c r="Y80" s="2">
        <f t="shared" si="89"/>
        <v>0</v>
      </c>
      <c r="Z80" s="2">
        <f t="shared" si="110"/>
        <v>0</v>
      </c>
      <c r="AA80" s="2">
        <f t="shared" si="94"/>
        <v>0</v>
      </c>
    </row>
    <row r="81" spans="1:44" s="1" customFormat="1" ht="18" customHeight="1" x14ac:dyDescent="0.25">
      <c r="A81" s="22" t="s">
        <v>181</v>
      </c>
      <c r="B81" s="23" t="s">
        <v>182</v>
      </c>
      <c r="C81" s="36">
        <v>300000</v>
      </c>
      <c r="D81" s="35"/>
      <c r="E81" s="24">
        <f t="shared" si="102"/>
        <v>300000</v>
      </c>
      <c r="F81" s="26">
        <v>0</v>
      </c>
      <c r="G81" s="26">
        <v>0</v>
      </c>
      <c r="H81" s="26">
        <v>0</v>
      </c>
      <c r="I81" s="27">
        <f t="shared" si="108"/>
        <v>0</v>
      </c>
      <c r="J81" s="26">
        <v>0</v>
      </c>
      <c r="K81" s="26"/>
      <c r="L81" s="26">
        <v>0</v>
      </c>
      <c r="M81" s="26">
        <f t="shared" si="109"/>
        <v>0</v>
      </c>
      <c r="N81" s="26">
        <v>0</v>
      </c>
      <c r="O81" s="26">
        <v>0</v>
      </c>
      <c r="P81" s="26">
        <v>0</v>
      </c>
      <c r="Q81" s="26">
        <f t="shared" si="103"/>
        <v>0</v>
      </c>
      <c r="R81" s="26">
        <v>0</v>
      </c>
      <c r="S81" s="26">
        <v>0</v>
      </c>
      <c r="T81" s="26">
        <v>0</v>
      </c>
      <c r="U81" s="26">
        <f t="shared" si="104"/>
        <v>0</v>
      </c>
      <c r="V81" s="26">
        <f t="shared" si="105"/>
        <v>0</v>
      </c>
      <c r="W81" s="26">
        <f t="shared" si="106"/>
        <v>300000</v>
      </c>
      <c r="X81" s="11">
        <f t="shared" si="107"/>
        <v>0</v>
      </c>
      <c r="Y81" s="2">
        <f t="shared" si="89"/>
        <v>0</v>
      </c>
      <c r="Z81" s="2">
        <f t="shared" si="110"/>
        <v>0</v>
      </c>
      <c r="AA81" s="2">
        <f t="shared" si="94"/>
        <v>0</v>
      </c>
    </row>
    <row r="82" spans="1:44" s="1" customFormat="1" ht="15.75" x14ac:dyDescent="0.25">
      <c r="A82" s="22" t="s">
        <v>183</v>
      </c>
      <c r="B82" s="23" t="s">
        <v>184</v>
      </c>
      <c r="C82" s="36">
        <v>300000</v>
      </c>
      <c r="D82" s="35"/>
      <c r="E82" s="24">
        <f t="shared" si="102"/>
        <v>300000</v>
      </c>
      <c r="F82" s="26">
        <v>0</v>
      </c>
      <c r="G82" s="26">
        <v>0</v>
      </c>
      <c r="H82" s="26">
        <v>0</v>
      </c>
      <c r="I82" s="27">
        <f t="shared" si="108"/>
        <v>0</v>
      </c>
      <c r="J82" s="26">
        <v>0</v>
      </c>
      <c r="K82" s="26"/>
      <c r="L82" s="26">
        <v>0</v>
      </c>
      <c r="M82" s="26">
        <f t="shared" si="109"/>
        <v>0</v>
      </c>
      <c r="N82" s="26">
        <v>0</v>
      </c>
      <c r="O82" s="26">
        <v>0</v>
      </c>
      <c r="P82" s="26">
        <v>0</v>
      </c>
      <c r="Q82" s="26">
        <f t="shared" si="103"/>
        <v>0</v>
      </c>
      <c r="R82" s="26">
        <v>0</v>
      </c>
      <c r="S82" s="26">
        <v>0</v>
      </c>
      <c r="T82" s="26">
        <v>0</v>
      </c>
      <c r="U82" s="26">
        <f t="shared" si="104"/>
        <v>0</v>
      </c>
      <c r="V82" s="26">
        <f t="shared" si="105"/>
        <v>0</v>
      </c>
      <c r="W82" s="26">
        <f t="shared" si="106"/>
        <v>300000</v>
      </c>
      <c r="X82" s="11">
        <f t="shared" si="107"/>
        <v>0</v>
      </c>
      <c r="Y82" s="2">
        <f t="shared" si="89"/>
        <v>0</v>
      </c>
      <c r="Z82" s="2">
        <f t="shared" si="110"/>
        <v>0</v>
      </c>
      <c r="AA82" s="2">
        <f t="shared" si="94"/>
        <v>0</v>
      </c>
    </row>
    <row r="83" spans="1:44" s="1" customFormat="1" ht="15.75" x14ac:dyDescent="0.25">
      <c r="A83" s="22" t="s">
        <v>185</v>
      </c>
      <c r="B83" s="23" t="s">
        <v>186</v>
      </c>
      <c r="C83" s="36">
        <v>22000000</v>
      </c>
      <c r="D83" s="11"/>
      <c r="E83" s="24">
        <f t="shared" si="102"/>
        <v>22000000</v>
      </c>
      <c r="F83" s="26">
        <v>307025.61</v>
      </c>
      <c r="G83" s="26">
        <v>3493215.07</v>
      </c>
      <c r="H83" s="26">
        <v>1472369.67</v>
      </c>
      <c r="I83" s="27">
        <f t="shared" si="108"/>
        <v>5272610.3499999996</v>
      </c>
      <c r="J83" s="26">
        <v>0</v>
      </c>
      <c r="K83" s="26">
        <v>1470764.96</v>
      </c>
      <c r="L83" s="26">
        <v>286995.53000000003</v>
      </c>
      <c r="M83" s="26">
        <f t="shared" si="109"/>
        <v>1757760.49</v>
      </c>
      <c r="N83" s="26">
        <v>0</v>
      </c>
      <c r="O83" s="26">
        <v>0</v>
      </c>
      <c r="P83" s="26">
        <v>0</v>
      </c>
      <c r="Q83" s="26">
        <f t="shared" si="103"/>
        <v>0</v>
      </c>
      <c r="R83" s="26">
        <v>0</v>
      </c>
      <c r="S83" s="26">
        <v>0</v>
      </c>
      <c r="T83" s="26">
        <v>0</v>
      </c>
      <c r="U83" s="26">
        <f t="shared" si="104"/>
        <v>0</v>
      </c>
      <c r="V83" s="26">
        <f t="shared" si="105"/>
        <v>7030370.8399999999</v>
      </c>
      <c r="W83" s="26">
        <f t="shared" si="106"/>
        <v>16727389.65</v>
      </c>
      <c r="X83" s="11">
        <f t="shared" si="107"/>
        <v>0</v>
      </c>
      <c r="Y83" s="2">
        <f t="shared" si="89"/>
        <v>21090441.399999999</v>
      </c>
      <c r="Z83" s="2">
        <f t="shared" si="110"/>
        <v>1054522.07</v>
      </c>
      <c r="AA83" s="51">
        <f t="shared" si="94"/>
        <v>22144963.469999999</v>
      </c>
    </row>
    <row r="84" spans="1:44" s="1" customFormat="1" ht="15.75" x14ac:dyDescent="0.25">
      <c r="A84" s="22" t="s">
        <v>187</v>
      </c>
      <c r="B84" s="23" t="s">
        <v>188</v>
      </c>
      <c r="C84" s="36">
        <v>1500000</v>
      </c>
      <c r="D84" s="35"/>
      <c r="E84" s="24">
        <f t="shared" si="102"/>
        <v>1500000</v>
      </c>
      <c r="F84" s="26">
        <v>0</v>
      </c>
      <c r="G84" s="26">
        <v>195408</v>
      </c>
      <c r="H84" s="26">
        <v>180942.57</v>
      </c>
      <c r="I84" s="27">
        <f t="shared" si="108"/>
        <v>376350.57</v>
      </c>
      <c r="J84" s="26">
        <v>0</v>
      </c>
      <c r="K84" s="26">
        <v>378659.25</v>
      </c>
      <c r="L84" s="26">
        <v>92866</v>
      </c>
      <c r="M84" s="26">
        <f t="shared" si="109"/>
        <v>471525.25</v>
      </c>
      <c r="N84" s="26">
        <v>0</v>
      </c>
      <c r="O84" s="26">
        <v>0</v>
      </c>
      <c r="P84" s="26">
        <v>0</v>
      </c>
      <c r="Q84" s="26">
        <f t="shared" si="103"/>
        <v>0</v>
      </c>
      <c r="R84" s="26">
        <v>0</v>
      </c>
      <c r="S84" s="26">
        <v>0</v>
      </c>
      <c r="T84" s="26">
        <v>0</v>
      </c>
      <c r="U84" s="26">
        <f t="shared" si="104"/>
        <v>0</v>
      </c>
      <c r="V84" s="26">
        <f t="shared" si="105"/>
        <v>847875.82000000007</v>
      </c>
      <c r="W84" s="26">
        <f t="shared" si="106"/>
        <v>1123649.43</v>
      </c>
      <c r="X84" s="11">
        <f t="shared" si="107"/>
        <v>0</v>
      </c>
      <c r="Y84" s="2">
        <f t="shared" si="89"/>
        <v>1505402.28</v>
      </c>
      <c r="Z84" s="2">
        <f t="shared" si="110"/>
        <v>75270.114000000001</v>
      </c>
      <c r="AA84" s="51">
        <f t="shared" si="94"/>
        <v>1580672.3940000001</v>
      </c>
    </row>
    <row r="85" spans="1:44" s="1" customFormat="1" ht="15.75" x14ac:dyDescent="0.25">
      <c r="A85" s="22" t="s">
        <v>189</v>
      </c>
      <c r="B85" s="23" t="s">
        <v>190</v>
      </c>
      <c r="C85" s="36">
        <v>3500000</v>
      </c>
      <c r="D85" s="35"/>
      <c r="E85" s="24">
        <f t="shared" si="102"/>
        <v>3500000</v>
      </c>
      <c r="F85" s="26">
        <v>0</v>
      </c>
      <c r="G85" s="26">
        <v>0</v>
      </c>
      <c r="H85" s="26">
        <v>821430.45</v>
      </c>
      <c r="I85" s="27">
        <f t="shared" si="108"/>
        <v>821430.45</v>
      </c>
      <c r="J85" s="26">
        <v>0</v>
      </c>
      <c r="K85" s="26">
        <v>102590</v>
      </c>
      <c r="L85" s="26">
        <v>0</v>
      </c>
      <c r="M85" s="26">
        <f t="shared" si="109"/>
        <v>102590</v>
      </c>
      <c r="N85" s="26">
        <v>0</v>
      </c>
      <c r="O85" s="26">
        <v>0</v>
      </c>
      <c r="P85" s="26">
        <v>0</v>
      </c>
      <c r="Q85" s="26">
        <f t="shared" si="103"/>
        <v>0</v>
      </c>
      <c r="R85" s="26">
        <v>0</v>
      </c>
      <c r="S85" s="26">
        <v>0</v>
      </c>
      <c r="T85" s="26">
        <v>0</v>
      </c>
      <c r="U85" s="26">
        <f t="shared" si="104"/>
        <v>0</v>
      </c>
      <c r="V85" s="26">
        <f t="shared" si="105"/>
        <v>924020.45</v>
      </c>
      <c r="W85" s="26">
        <f t="shared" si="106"/>
        <v>2678569.5499999998</v>
      </c>
      <c r="X85" s="11">
        <f t="shared" si="107"/>
        <v>0</v>
      </c>
      <c r="Y85" s="2">
        <f t="shared" si="89"/>
        <v>3285721.8</v>
      </c>
      <c r="Z85" s="2">
        <f t="shared" si="110"/>
        <v>164286.09</v>
      </c>
      <c r="AA85" s="51">
        <f t="shared" si="94"/>
        <v>3450007.8899999997</v>
      </c>
    </row>
    <row r="86" spans="1:44" s="1" customFormat="1" ht="15.75" x14ac:dyDescent="0.25">
      <c r="A86" s="22" t="s">
        <v>191</v>
      </c>
      <c r="B86" s="23" t="s">
        <v>192</v>
      </c>
      <c r="C86" s="36">
        <v>100000</v>
      </c>
      <c r="D86" s="37"/>
      <c r="E86" s="24">
        <f t="shared" si="102"/>
        <v>100000</v>
      </c>
      <c r="F86" s="26">
        <v>0</v>
      </c>
      <c r="G86" s="26">
        <v>0</v>
      </c>
      <c r="H86" s="26">
        <v>0</v>
      </c>
      <c r="I86" s="27">
        <f t="shared" si="108"/>
        <v>0</v>
      </c>
      <c r="J86" s="26">
        <v>0</v>
      </c>
      <c r="K86" s="26"/>
      <c r="L86" s="26">
        <v>0</v>
      </c>
      <c r="M86" s="26">
        <f t="shared" si="109"/>
        <v>0</v>
      </c>
      <c r="N86" s="26">
        <v>0</v>
      </c>
      <c r="O86" s="26">
        <v>0</v>
      </c>
      <c r="P86" s="26">
        <v>0</v>
      </c>
      <c r="Q86" s="26">
        <f t="shared" si="103"/>
        <v>0</v>
      </c>
      <c r="R86" s="26">
        <v>0</v>
      </c>
      <c r="S86" s="26">
        <v>0</v>
      </c>
      <c r="T86" s="26">
        <v>0</v>
      </c>
      <c r="U86" s="26">
        <f t="shared" si="104"/>
        <v>0</v>
      </c>
      <c r="V86" s="26">
        <f t="shared" si="105"/>
        <v>0</v>
      </c>
      <c r="W86" s="26">
        <f t="shared" si="106"/>
        <v>100000</v>
      </c>
      <c r="X86" s="11">
        <f t="shared" si="107"/>
        <v>0</v>
      </c>
      <c r="Y86" s="2">
        <f t="shared" si="89"/>
        <v>0</v>
      </c>
      <c r="Z86" s="2">
        <f t="shared" si="110"/>
        <v>0</v>
      </c>
      <c r="AA86" s="2">
        <f t="shared" si="94"/>
        <v>0</v>
      </c>
    </row>
    <row r="87" spans="1:44" s="21" customFormat="1" ht="16.5" customHeight="1" x14ac:dyDescent="0.25">
      <c r="A87" s="46" t="s">
        <v>193</v>
      </c>
      <c r="B87" s="19" t="s">
        <v>194</v>
      </c>
      <c r="C87" s="39">
        <f>SUM(C88:C108)</f>
        <v>89505210.390000001</v>
      </c>
      <c r="D87" s="39">
        <f>SUM(D88:D108)</f>
        <v>0</v>
      </c>
      <c r="E87" s="39">
        <f>SUM(E88:E108)</f>
        <v>89505210.390000001</v>
      </c>
      <c r="F87" s="39">
        <f>SUM(F88:F108)</f>
        <v>1368590.27</v>
      </c>
      <c r="G87" s="39">
        <f t="shared" ref="G87" si="111">SUM(G88:G108)</f>
        <v>18213195.460000001</v>
      </c>
      <c r="H87" s="39">
        <v>0</v>
      </c>
      <c r="I87" s="39">
        <f t="shared" ref="I87:W87" si="112">SUM(I88:I108)</f>
        <v>21226475.07</v>
      </c>
      <c r="J87" s="39">
        <f>SUM(J88:J108)</f>
        <v>6731948.3300000001</v>
      </c>
      <c r="K87" s="39">
        <f>SUM(K88:K108)</f>
        <v>9326462.9600000009</v>
      </c>
      <c r="L87" s="39">
        <f t="shared" si="112"/>
        <v>118163.93</v>
      </c>
      <c r="M87" s="39">
        <f t="shared" si="112"/>
        <v>16176575.220000001</v>
      </c>
      <c r="N87" s="39">
        <f t="shared" si="112"/>
        <v>0</v>
      </c>
      <c r="O87" s="39">
        <f t="shared" si="112"/>
        <v>0</v>
      </c>
      <c r="P87" s="39">
        <f t="shared" si="112"/>
        <v>0</v>
      </c>
      <c r="Q87" s="39">
        <f t="shared" si="112"/>
        <v>0</v>
      </c>
      <c r="R87" s="39">
        <f t="shared" si="112"/>
        <v>0</v>
      </c>
      <c r="S87" s="39">
        <f t="shared" si="112"/>
        <v>0</v>
      </c>
      <c r="T87" s="39">
        <f t="shared" si="112"/>
        <v>0</v>
      </c>
      <c r="U87" s="39">
        <f t="shared" si="112"/>
        <v>0</v>
      </c>
      <c r="V87" s="39">
        <f t="shared" si="112"/>
        <v>37403050.289999999</v>
      </c>
      <c r="W87" s="39">
        <f t="shared" si="112"/>
        <v>68278735.319999993</v>
      </c>
      <c r="X87" s="11">
        <f t="shared" si="107"/>
        <v>0</v>
      </c>
      <c r="Y87" s="2">
        <f t="shared" si="89"/>
        <v>84905900.280000001</v>
      </c>
      <c r="Z87" s="2">
        <f t="shared" si="110"/>
        <v>4245295.0140000004</v>
      </c>
      <c r="AA87" s="2">
        <f t="shared" si="94"/>
        <v>89151195.294</v>
      </c>
      <c r="AB87" s="16"/>
      <c r="AC87" s="16"/>
      <c r="AD87" s="16"/>
      <c r="AE87" s="16"/>
      <c r="AF87" s="16"/>
      <c r="AG87" s="16"/>
      <c r="AH87" s="16"/>
      <c r="AI87" s="16"/>
      <c r="AJ87" s="16"/>
      <c r="AK87" s="16"/>
      <c r="AL87" s="16"/>
      <c r="AM87" s="16"/>
      <c r="AN87" s="16"/>
      <c r="AO87" s="16"/>
      <c r="AP87" s="16"/>
      <c r="AQ87" s="16"/>
      <c r="AR87" s="16"/>
    </row>
    <row r="88" spans="1:44" s="1" customFormat="1" ht="17.25" customHeight="1" x14ac:dyDescent="0.25">
      <c r="A88" s="22" t="s">
        <v>195</v>
      </c>
      <c r="B88" s="23" t="s">
        <v>196</v>
      </c>
      <c r="C88" s="36">
        <v>50000</v>
      </c>
      <c r="D88" s="35"/>
      <c r="E88" s="24">
        <f t="shared" ref="E88:E108" si="113">+C88+D88</f>
        <v>50000</v>
      </c>
      <c r="F88" s="26">
        <v>0</v>
      </c>
      <c r="G88" s="26">
        <v>0</v>
      </c>
      <c r="H88" s="26">
        <v>0</v>
      </c>
      <c r="I88" s="27">
        <f>SUM(F88:H88)</f>
        <v>0</v>
      </c>
      <c r="J88" s="26">
        <v>0</v>
      </c>
      <c r="K88" s="26"/>
      <c r="L88" s="26">
        <v>0</v>
      </c>
      <c r="M88" s="26">
        <f>SUM(J88:L88)</f>
        <v>0</v>
      </c>
      <c r="N88" s="26">
        <v>0</v>
      </c>
      <c r="O88" s="26">
        <v>0</v>
      </c>
      <c r="P88" s="26">
        <v>0</v>
      </c>
      <c r="Q88" s="26">
        <f t="shared" ref="Q88:Q108" si="114">SUM(N88:P88)</f>
        <v>0</v>
      </c>
      <c r="R88" s="26">
        <v>0</v>
      </c>
      <c r="S88" s="26">
        <v>0</v>
      </c>
      <c r="T88" s="26">
        <v>0</v>
      </c>
      <c r="U88" s="26">
        <f t="shared" ref="U88:U108" si="115">SUM(R88:T88)</f>
        <v>0</v>
      </c>
      <c r="V88" s="26">
        <f t="shared" ref="V88:V108" si="116">+Q88+M88+I88+U88</f>
        <v>0</v>
      </c>
      <c r="W88" s="26">
        <f t="shared" ref="W88:W108" si="117">+E88-I88</f>
        <v>50000</v>
      </c>
      <c r="X88" s="11">
        <f t="shared" si="107"/>
        <v>0</v>
      </c>
      <c r="Y88" s="2">
        <f t="shared" si="89"/>
        <v>0</v>
      </c>
      <c r="Z88" s="2">
        <f t="shared" si="110"/>
        <v>0</v>
      </c>
      <c r="AA88" s="2">
        <f t="shared" si="94"/>
        <v>0</v>
      </c>
    </row>
    <row r="89" spans="1:44" s="1" customFormat="1" ht="17.25" customHeight="1" x14ac:dyDescent="0.25">
      <c r="A89" s="22" t="s">
        <v>197</v>
      </c>
      <c r="B89" s="23" t="s">
        <v>198</v>
      </c>
      <c r="C89" s="36">
        <v>10710.390000000014</v>
      </c>
      <c r="D89" s="35"/>
      <c r="E89" s="24">
        <f t="shared" si="113"/>
        <v>10710.390000000014</v>
      </c>
      <c r="F89" s="26">
        <v>952.2</v>
      </c>
      <c r="G89" s="26">
        <v>5228.9799999999996</v>
      </c>
      <c r="H89" s="26">
        <v>300</v>
      </c>
      <c r="I89" s="27">
        <f t="shared" ref="I89:I108" si="118">SUM(F89:H89)</f>
        <v>6481.1799999999994</v>
      </c>
      <c r="J89" s="26">
        <v>0</v>
      </c>
      <c r="K89" s="26"/>
      <c r="L89" s="26">
        <v>68855.929999999993</v>
      </c>
      <c r="M89" s="26">
        <f t="shared" ref="M89:M108" si="119">SUM(J89:L89)</f>
        <v>68855.929999999993</v>
      </c>
      <c r="N89" s="26">
        <v>0</v>
      </c>
      <c r="O89" s="26">
        <v>0</v>
      </c>
      <c r="P89" s="26">
        <v>0</v>
      </c>
      <c r="Q89" s="26">
        <f t="shared" si="114"/>
        <v>0</v>
      </c>
      <c r="R89" s="26">
        <v>0</v>
      </c>
      <c r="S89" s="26">
        <v>0</v>
      </c>
      <c r="T89" s="26">
        <v>0</v>
      </c>
      <c r="U89" s="26">
        <f t="shared" si="115"/>
        <v>0</v>
      </c>
      <c r="V89" s="26">
        <f t="shared" si="116"/>
        <v>75337.109999999986</v>
      </c>
      <c r="W89" s="26">
        <f t="shared" si="117"/>
        <v>4229.2100000000146</v>
      </c>
      <c r="X89" s="11">
        <f t="shared" si="107"/>
        <v>0</v>
      </c>
      <c r="Y89" s="2">
        <f t="shared" si="89"/>
        <v>25924.719999999998</v>
      </c>
      <c r="Z89" s="2">
        <f t="shared" si="110"/>
        <v>1296.2359999999999</v>
      </c>
      <c r="AA89" s="2">
        <f t="shared" si="94"/>
        <v>27220.955999999998</v>
      </c>
    </row>
    <row r="90" spans="1:44" s="1" customFormat="1" ht="17.25" customHeight="1" x14ac:dyDescent="0.25">
      <c r="A90" s="22" t="s">
        <v>199</v>
      </c>
      <c r="B90" s="23" t="s">
        <v>200</v>
      </c>
      <c r="C90" s="36">
        <v>10000</v>
      </c>
      <c r="D90" s="35"/>
      <c r="E90" s="24">
        <f t="shared" si="113"/>
        <v>10000</v>
      </c>
      <c r="F90" s="26">
        <v>0</v>
      </c>
      <c r="G90" s="26">
        <v>0</v>
      </c>
      <c r="H90" s="26">
        <v>1050</v>
      </c>
      <c r="I90" s="27">
        <f t="shared" si="118"/>
        <v>1050</v>
      </c>
      <c r="J90" s="26">
        <v>0</v>
      </c>
      <c r="K90" s="26">
        <v>197800</v>
      </c>
      <c r="L90" s="26">
        <v>0</v>
      </c>
      <c r="M90" s="26">
        <f t="shared" si="119"/>
        <v>197800</v>
      </c>
      <c r="N90" s="26">
        <v>0</v>
      </c>
      <c r="O90" s="26">
        <v>0</v>
      </c>
      <c r="P90" s="26">
        <v>0</v>
      </c>
      <c r="Q90" s="26">
        <f t="shared" si="114"/>
        <v>0</v>
      </c>
      <c r="R90" s="26">
        <v>0</v>
      </c>
      <c r="S90" s="26">
        <v>0</v>
      </c>
      <c r="T90" s="26">
        <v>0</v>
      </c>
      <c r="U90" s="26">
        <f t="shared" si="115"/>
        <v>0</v>
      </c>
      <c r="V90" s="26">
        <f t="shared" si="116"/>
        <v>198850</v>
      </c>
      <c r="W90" s="26">
        <f t="shared" si="117"/>
        <v>8950</v>
      </c>
      <c r="X90" s="11">
        <f t="shared" si="107"/>
        <v>0</v>
      </c>
      <c r="Y90" s="2">
        <f t="shared" si="89"/>
        <v>4200</v>
      </c>
      <c r="Z90" s="2">
        <f t="shared" si="110"/>
        <v>210</v>
      </c>
      <c r="AA90" s="2">
        <f t="shared" si="94"/>
        <v>4410</v>
      </c>
    </row>
    <row r="91" spans="1:44" s="1" customFormat="1" ht="17.25" customHeight="1" x14ac:dyDescent="0.25">
      <c r="A91" s="22" t="s">
        <v>201</v>
      </c>
      <c r="B91" s="23" t="s">
        <v>202</v>
      </c>
      <c r="C91" s="36">
        <v>100000</v>
      </c>
      <c r="D91" s="35"/>
      <c r="E91" s="24">
        <f t="shared" si="113"/>
        <v>100000</v>
      </c>
      <c r="F91" s="26">
        <v>0</v>
      </c>
      <c r="G91" s="26">
        <v>0</v>
      </c>
      <c r="H91" s="26">
        <v>0</v>
      </c>
      <c r="I91" s="27">
        <f t="shared" si="118"/>
        <v>0</v>
      </c>
      <c r="J91" s="26">
        <v>0</v>
      </c>
      <c r="K91" s="26"/>
      <c r="L91" s="26">
        <v>0</v>
      </c>
      <c r="M91" s="26">
        <f t="shared" si="119"/>
        <v>0</v>
      </c>
      <c r="N91" s="26">
        <v>0</v>
      </c>
      <c r="O91" s="26">
        <v>0</v>
      </c>
      <c r="P91" s="26">
        <v>0</v>
      </c>
      <c r="Q91" s="26">
        <f t="shared" si="114"/>
        <v>0</v>
      </c>
      <c r="R91" s="26">
        <v>0</v>
      </c>
      <c r="S91" s="26">
        <v>0</v>
      </c>
      <c r="T91" s="26">
        <v>0</v>
      </c>
      <c r="U91" s="26">
        <f t="shared" si="115"/>
        <v>0</v>
      </c>
      <c r="V91" s="26">
        <f t="shared" si="116"/>
        <v>0</v>
      </c>
      <c r="W91" s="26">
        <f t="shared" si="117"/>
        <v>100000</v>
      </c>
      <c r="X91" s="11">
        <f t="shared" si="107"/>
        <v>0</v>
      </c>
      <c r="Y91" s="2">
        <f t="shared" si="89"/>
        <v>0</v>
      </c>
      <c r="Z91" s="2">
        <f t="shared" si="110"/>
        <v>0</v>
      </c>
      <c r="AA91" s="2">
        <f t="shared" si="94"/>
        <v>0</v>
      </c>
    </row>
    <row r="92" spans="1:44" s="1" customFormat="1" ht="20.25" customHeight="1" x14ac:dyDescent="0.25">
      <c r="A92" s="22" t="s">
        <v>203</v>
      </c>
      <c r="B92" s="23" t="s">
        <v>204</v>
      </c>
      <c r="C92" s="36">
        <v>1000000</v>
      </c>
      <c r="D92" s="35"/>
      <c r="E92" s="24">
        <f t="shared" si="113"/>
        <v>1000000</v>
      </c>
      <c r="F92" s="26">
        <v>0</v>
      </c>
      <c r="G92" s="26">
        <v>241400.47</v>
      </c>
      <c r="H92" s="26">
        <v>0</v>
      </c>
      <c r="I92" s="27">
        <f t="shared" si="118"/>
        <v>241400.47</v>
      </c>
      <c r="J92" s="26">
        <v>0</v>
      </c>
      <c r="K92" s="26">
        <v>550060</v>
      </c>
      <c r="L92" s="26">
        <v>0</v>
      </c>
      <c r="M92" s="26">
        <f t="shared" si="119"/>
        <v>550060</v>
      </c>
      <c r="N92" s="26">
        <v>0</v>
      </c>
      <c r="O92" s="26">
        <v>0</v>
      </c>
      <c r="P92" s="26">
        <v>0</v>
      </c>
      <c r="Q92" s="26">
        <f t="shared" si="114"/>
        <v>0</v>
      </c>
      <c r="R92" s="26">
        <v>0</v>
      </c>
      <c r="S92" s="26">
        <v>0</v>
      </c>
      <c r="T92" s="26">
        <v>0</v>
      </c>
      <c r="U92" s="26">
        <f t="shared" si="115"/>
        <v>0</v>
      </c>
      <c r="V92" s="26">
        <f t="shared" si="116"/>
        <v>791460.47</v>
      </c>
      <c r="W92" s="26">
        <f t="shared" si="117"/>
        <v>758599.53</v>
      </c>
      <c r="X92" s="11">
        <f t="shared" si="107"/>
        <v>0</v>
      </c>
      <c r="Y92" s="2">
        <f t="shared" si="89"/>
        <v>965601.88</v>
      </c>
      <c r="Z92" s="2">
        <f t="shared" si="110"/>
        <v>48280.094000000005</v>
      </c>
      <c r="AA92" s="51">
        <f t="shared" si="94"/>
        <v>1013881.974</v>
      </c>
    </row>
    <row r="93" spans="1:44" s="1" customFormat="1" ht="21" customHeight="1" x14ac:dyDescent="0.25">
      <c r="A93" s="22" t="s">
        <v>205</v>
      </c>
      <c r="B93" s="23" t="s">
        <v>206</v>
      </c>
      <c r="C93" s="36">
        <v>100000</v>
      </c>
      <c r="D93" s="35"/>
      <c r="E93" s="24">
        <f t="shared" si="113"/>
        <v>100000</v>
      </c>
      <c r="F93" s="26">
        <v>0</v>
      </c>
      <c r="G93" s="26">
        <v>0</v>
      </c>
      <c r="H93" s="26">
        <v>0</v>
      </c>
      <c r="I93" s="27">
        <f t="shared" si="118"/>
        <v>0</v>
      </c>
      <c r="J93" s="26">
        <v>0</v>
      </c>
      <c r="K93" s="26">
        <v>1861.3</v>
      </c>
      <c r="L93" s="26">
        <v>0</v>
      </c>
      <c r="M93" s="26">
        <f t="shared" si="119"/>
        <v>1861.3</v>
      </c>
      <c r="N93" s="26">
        <v>0</v>
      </c>
      <c r="O93" s="26">
        <v>0</v>
      </c>
      <c r="P93" s="26">
        <v>0</v>
      </c>
      <c r="Q93" s="26">
        <f t="shared" si="114"/>
        <v>0</v>
      </c>
      <c r="R93" s="26">
        <v>0</v>
      </c>
      <c r="S93" s="26">
        <v>0</v>
      </c>
      <c r="T93" s="26">
        <v>0</v>
      </c>
      <c r="U93" s="26">
        <f t="shared" si="115"/>
        <v>0</v>
      </c>
      <c r="V93" s="26">
        <f t="shared" si="116"/>
        <v>1861.3</v>
      </c>
      <c r="W93" s="26">
        <f t="shared" si="117"/>
        <v>100000</v>
      </c>
      <c r="X93" s="11">
        <f t="shared" si="107"/>
        <v>0</v>
      </c>
      <c r="Y93" s="2">
        <f t="shared" si="89"/>
        <v>0</v>
      </c>
      <c r="Z93" s="2">
        <f t="shared" si="110"/>
        <v>0</v>
      </c>
      <c r="AA93" s="2">
        <f t="shared" si="94"/>
        <v>0</v>
      </c>
    </row>
    <row r="94" spans="1:44" s="1" customFormat="1" ht="16.5" customHeight="1" x14ac:dyDescent="0.25">
      <c r="A94" s="22" t="s">
        <v>207</v>
      </c>
      <c r="B94" s="23" t="s">
        <v>208</v>
      </c>
      <c r="C94" s="36">
        <v>300000</v>
      </c>
      <c r="D94" s="35"/>
      <c r="E94" s="24">
        <f t="shared" si="113"/>
        <v>300000</v>
      </c>
      <c r="F94" s="26">
        <v>23503.58</v>
      </c>
      <c r="G94" s="26">
        <v>26429.24</v>
      </c>
      <c r="H94" s="26">
        <v>29141.99</v>
      </c>
      <c r="I94" s="27">
        <f t="shared" si="118"/>
        <v>79074.810000000012</v>
      </c>
      <c r="J94" s="26">
        <v>0</v>
      </c>
      <c r="K94" s="26">
        <v>24368.15</v>
      </c>
      <c r="L94" s="26">
        <v>0</v>
      </c>
      <c r="M94" s="26">
        <f t="shared" si="119"/>
        <v>24368.15</v>
      </c>
      <c r="N94" s="26">
        <v>0</v>
      </c>
      <c r="O94" s="26">
        <v>0</v>
      </c>
      <c r="P94" s="26">
        <v>0</v>
      </c>
      <c r="Q94" s="26">
        <f t="shared" si="114"/>
        <v>0</v>
      </c>
      <c r="R94" s="26">
        <v>0</v>
      </c>
      <c r="S94" s="26">
        <v>0</v>
      </c>
      <c r="T94" s="26">
        <v>0</v>
      </c>
      <c r="U94" s="26">
        <f t="shared" si="115"/>
        <v>0</v>
      </c>
      <c r="V94" s="26">
        <f t="shared" si="116"/>
        <v>103442.96000000002</v>
      </c>
      <c r="W94" s="26">
        <f t="shared" si="117"/>
        <v>220925.19</v>
      </c>
      <c r="X94" s="11">
        <f t="shared" si="107"/>
        <v>0</v>
      </c>
      <c r="Y94" s="2">
        <f t="shared" si="89"/>
        <v>316299.24000000005</v>
      </c>
      <c r="Z94" s="2">
        <f t="shared" si="110"/>
        <v>15814.962000000003</v>
      </c>
      <c r="AA94" s="2">
        <f t="shared" si="94"/>
        <v>332114.20200000005</v>
      </c>
    </row>
    <row r="95" spans="1:44" s="1" customFormat="1" ht="18" customHeight="1" x14ac:dyDescent="0.25">
      <c r="A95" s="22" t="s">
        <v>209</v>
      </c>
      <c r="B95" s="23" t="s">
        <v>210</v>
      </c>
      <c r="C95" s="36">
        <v>18000000</v>
      </c>
      <c r="D95" s="35"/>
      <c r="E95" s="24">
        <f t="shared" si="113"/>
        <v>18000000</v>
      </c>
      <c r="F95" s="26">
        <v>388054</v>
      </c>
      <c r="G95" s="26">
        <v>3434024.89</v>
      </c>
      <c r="H95" s="26">
        <v>416439.51</v>
      </c>
      <c r="I95" s="27">
        <f t="shared" si="118"/>
        <v>4238518.4000000004</v>
      </c>
      <c r="J95" s="26">
        <v>0</v>
      </c>
      <c r="K95" s="26">
        <v>877258.44</v>
      </c>
      <c r="L95" s="26">
        <v>0</v>
      </c>
      <c r="M95" s="26">
        <f t="shared" si="119"/>
        <v>877258.44</v>
      </c>
      <c r="N95" s="26">
        <v>0</v>
      </c>
      <c r="O95" s="26">
        <v>0</v>
      </c>
      <c r="P95" s="26">
        <v>0</v>
      </c>
      <c r="Q95" s="26">
        <f t="shared" si="114"/>
        <v>0</v>
      </c>
      <c r="R95" s="26">
        <v>0</v>
      </c>
      <c r="S95" s="26">
        <v>0</v>
      </c>
      <c r="T95" s="26">
        <v>0</v>
      </c>
      <c r="U95" s="26">
        <f t="shared" si="115"/>
        <v>0</v>
      </c>
      <c r="V95" s="26">
        <f t="shared" si="116"/>
        <v>5115776.84</v>
      </c>
      <c r="W95" s="26">
        <f t="shared" si="117"/>
        <v>13761481.6</v>
      </c>
      <c r="X95" s="11">
        <f t="shared" si="107"/>
        <v>0</v>
      </c>
      <c r="Y95" s="2">
        <f t="shared" si="89"/>
        <v>16954073.600000001</v>
      </c>
      <c r="Z95" s="2">
        <f t="shared" si="110"/>
        <v>847703.68000000017</v>
      </c>
      <c r="AA95" s="2">
        <f t="shared" si="94"/>
        <v>17801777.280000001</v>
      </c>
    </row>
    <row r="96" spans="1:44" s="1" customFormat="1" ht="15" customHeight="1" x14ac:dyDescent="0.25">
      <c r="A96" s="22" t="s">
        <v>211</v>
      </c>
      <c r="B96" s="23" t="s">
        <v>212</v>
      </c>
      <c r="C96" s="36">
        <v>400000</v>
      </c>
      <c r="D96" s="35"/>
      <c r="E96" s="24">
        <f t="shared" si="113"/>
        <v>400000</v>
      </c>
      <c r="F96" s="26">
        <v>0</v>
      </c>
      <c r="G96" s="26">
        <v>77777.77</v>
      </c>
      <c r="H96" s="26">
        <v>21712</v>
      </c>
      <c r="I96" s="27">
        <f t="shared" si="118"/>
        <v>99489.77</v>
      </c>
      <c r="J96" s="26">
        <v>0</v>
      </c>
      <c r="K96" s="26">
        <v>401200</v>
      </c>
      <c r="L96" s="26">
        <v>0</v>
      </c>
      <c r="M96" s="26">
        <f t="shared" si="119"/>
        <v>401200</v>
      </c>
      <c r="N96" s="26">
        <v>0</v>
      </c>
      <c r="O96" s="26">
        <v>0</v>
      </c>
      <c r="P96" s="26">
        <v>0</v>
      </c>
      <c r="Q96" s="26">
        <f t="shared" si="114"/>
        <v>0</v>
      </c>
      <c r="R96" s="26">
        <v>0</v>
      </c>
      <c r="S96" s="26">
        <v>0</v>
      </c>
      <c r="T96" s="26">
        <v>0</v>
      </c>
      <c r="U96" s="26">
        <f t="shared" si="115"/>
        <v>0</v>
      </c>
      <c r="V96" s="26">
        <f t="shared" si="116"/>
        <v>500689.77</v>
      </c>
      <c r="W96" s="26">
        <f t="shared" si="117"/>
        <v>300510.23</v>
      </c>
      <c r="X96" s="11">
        <f t="shared" si="107"/>
        <v>0</v>
      </c>
      <c r="Y96" s="2">
        <f t="shared" si="89"/>
        <v>397959.08</v>
      </c>
      <c r="Z96" s="2">
        <f t="shared" si="110"/>
        <v>19897.954000000002</v>
      </c>
      <c r="AA96" s="51">
        <f t="shared" si="94"/>
        <v>417857.03400000004</v>
      </c>
    </row>
    <row r="97" spans="1:44" s="1" customFormat="1" ht="15" customHeight="1" x14ac:dyDescent="0.25">
      <c r="A97" s="22" t="s">
        <v>213</v>
      </c>
      <c r="B97" s="23" t="s">
        <v>214</v>
      </c>
      <c r="C97" s="36">
        <v>100000</v>
      </c>
      <c r="D97" s="35"/>
      <c r="E97" s="24">
        <f t="shared" si="113"/>
        <v>100000</v>
      </c>
      <c r="F97" s="26">
        <v>0</v>
      </c>
      <c r="G97" s="26">
        <v>0</v>
      </c>
      <c r="H97" s="26">
        <v>0</v>
      </c>
      <c r="I97" s="27">
        <f t="shared" si="118"/>
        <v>0</v>
      </c>
      <c r="J97" s="26">
        <v>0</v>
      </c>
      <c r="K97" s="26"/>
      <c r="L97" s="26">
        <v>0</v>
      </c>
      <c r="M97" s="26">
        <f t="shared" si="119"/>
        <v>0</v>
      </c>
      <c r="N97" s="26">
        <v>0</v>
      </c>
      <c r="O97" s="26">
        <v>0</v>
      </c>
      <c r="P97" s="26">
        <v>0</v>
      </c>
      <c r="Q97" s="26">
        <f t="shared" si="114"/>
        <v>0</v>
      </c>
      <c r="R97" s="26">
        <v>0</v>
      </c>
      <c r="S97" s="26">
        <v>0</v>
      </c>
      <c r="T97" s="26">
        <v>0</v>
      </c>
      <c r="U97" s="26">
        <f t="shared" si="115"/>
        <v>0</v>
      </c>
      <c r="V97" s="26">
        <f t="shared" si="116"/>
        <v>0</v>
      </c>
      <c r="W97" s="26">
        <f t="shared" si="117"/>
        <v>100000</v>
      </c>
      <c r="X97" s="11">
        <f t="shared" si="107"/>
        <v>0</v>
      </c>
      <c r="Y97" s="2">
        <f t="shared" si="89"/>
        <v>0</v>
      </c>
      <c r="Z97" s="2">
        <f t="shared" si="110"/>
        <v>0</v>
      </c>
      <c r="AA97" s="2">
        <f t="shared" si="94"/>
        <v>0</v>
      </c>
    </row>
    <row r="98" spans="1:44" s="1" customFormat="1" ht="16.5" customHeight="1" x14ac:dyDescent="0.25">
      <c r="A98" s="22" t="s">
        <v>215</v>
      </c>
      <c r="B98" s="23" t="s">
        <v>216</v>
      </c>
      <c r="C98" s="36">
        <v>34500</v>
      </c>
      <c r="D98" s="35"/>
      <c r="E98" s="24">
        <f t="shared" si="113"/>
        <v>34500</v>
      </c>
      <c r="F98" s="26">
        <v>0</v>
      </c>
      <c r="G98" s="26">
        <v>0</v>
      </c>
      <c r="H98" s="26">
        <v>0</v>
      </c>
      <c r="I98" s="27">
        <f t="shared" si="118"/>
        <v>0</v>
      </c>
      <c r="J98" s="26">
        <v>0</v>
      </c>
      <c r="K98" s="26">
        <v>195000</v>
      </c>
      <c r="L98" s="26">
        <v>0</v>
      </c>
      <c r="M98" s="26">
        <f t="shared" si="119"/>
        <v>195000</v>
      </c>
      <c r="N98" s="26">
        <v>0</v>
      </c>
      <c r="O98" s="26">
        <v>0</v>
      </c>
      <c r="P98" s="26">
        <v>0</v>
      </c>
      <c r="Q98" s="26">
        <f t="shared" si="114"/>
        <v>0</v>
      </c>
      <c r="R98" s="26">
        <v>0</v>
      </c>
      <c r="S98" s="26">
        <v>0</v>
      </c>
      <c r="T98" s="26">
        <v>0</v>
      </c>
      <c r="U98" s="26">
        <f t="shared" si="115"/>
        <v>0</v>
      </c>
      <c r="V98" s="26">
        <f t="shared" si="116"/>
        <v>195000</v>
      </c>
      <c r="W98" s="26">
        <f t="shared" si="117"/>
        <v>34500</v>
      </c>
      <c r="X98" s="11">
        <f t="shared" si="107"/>
        <v>0</v>
      </c>
      <c r="Y98" s="2">
        <f t="shared" si="89"/>
        <v>0</v>
      </c>
      <c r="Z98" s="2">
        <f t="shared" si="110"/>
        <v>0</v>
      </c>
      <c r="AA98" s="2">
        <f t="shared" si="94"/>
        <v>0</v>
      </c>
    </row>
    <row r="99" spans="1:44" s="1" customFormat="1" ht="15.75" hidden="1" x14ac:dyDescent="0.25">
      <c r="A99" s="22" t="s">
        <v>217</v>
      </c>
      <c r="B99" s="23" t="s">
        <v>218</v>
      </c>
      <c r="C99" s="36">
        <v>0</v>
      </c>
      <c r="D99" s="35"/>
      <c r="E99" s="24">
        <f t="shared" si="113"/>
        <v>0</v>
      </c>
      <c r="F99" s="26">
        <v>0</v>
      </c>
      <c r="G99" s="26"/>
      <c r="H99" s="26"/>
      <c r="I99" s="27">
        <f t="shared" si="118"/>
        <v>0</v>
      </c>
      <c r="J99" s="26">
        <v>0</v>
      </c>
      <c r="K99" s="26"/>
      <c r="L99" s="26">
        <v>0</v>
      </c>
      <c r="M99" s="26">
        <f t="shared" si="119"/>
        <v>0</v>
      </c>
      <c r="N99" s="26">
        <v>0</v>
      </c>
      <c r="O99" s="26">
        <v>0</v>
      </c>
      <c r="P99" s="26">
        <v>0</v>
      </c>
      <c r="Q99" s="26">
        <f t="shared" si="114"/>
        <v>0</v>
      </c>
      <c r="R99" s="26">
        <v>0</v>
      </c>
      <c r="S99" s="26">
        <v>0</v>
      </c>
      <c r="T99" s="26">
        <v>0</v>
      </c>
      <c r="U99" s="26">
        <f t="shared" si="115"/>
        <v>0</v>
      </c>
      <c r="V99" s="26">
        <f t="shared" si="116"/>
        <v>0</v>
      </c>
      <c r="W99" s="26">
        <f t="shared" si="117"/>
        <v>0</v>
      </c>
      <c r="X99" s="11">
        <f t="shared" si="107"/>
        <v>0</v>
      </c>
      <c r="Y99" s="2">
        <f t="shared" si="89"/>
        <v>0</v>
      </c>
      <c r="Z99" s="2">
        <f t="shared" si="110"/>
        <v>0</v>
      </c>
      <c r="AA99" s="2">
        <f t="shared" si="94"/>
        <v>0</v>
      </c>
    </row>
    <row r="100" spans="1:44" s="1" customFormat="1" ht="21.75" customHeight="1" x14ac:dyDescent="0.25">
      <c r="A100" s="22" t="s">
        <v>219</v>
      </c>
      <c r="B100" s="23" t="s">
        <v>220</v>
      </c>
      <c r="C100" s="36">
        <v>2000000</v>
      </c>
      <c r="D100" s="35"/>
      <c r="E100" s="24">
        <f t="shared" si="113"/>
        <v>2000000</v>
      </c>
      <c r="F100" s="26">
        <v>222548</v>
      </c>
      <c r="G100" s="26">
        <v>176200</v>
      </c>
      <c r="H100" s="26">
        <v>104076</v>
      </c>
      <c r="I100" s="27">
        <f t="shared" si="118"/>
        <v>502824</v>
      </c>
      <c r="J100" s="26">
        <v>0</v>
      </c>
      <c r="K100" s="26">
        <v>61950</v>
      </c>
      <c r="L100" s="26">
        <v>0</v>
      </c>
      <c r="M100" s="26">
        <f t="shared" si="119"/>
        <v>61950</v>
      </c>
      <c r="N100" s="26">
        <v>0</v>
      </c>
      <c r="O100" s="26">
        <v>0</v>
      </c>
      <c r="P100" s="26">
        <v>0</v>
      </c>
      <c r="Q100" s="26">
        <f t="shared" si="114"/>
        <v>0</v>
      </c>
      <c r="R100" s="26">
        <v>0</v>
      </c>
      <c r="S100" s="26">
        <v>0</v>
      </c>
      <c r="T100" s="26">
        <v>0</v>
      </c>
      <c r="U100" s="26">
        <f t="shared" si="115"/>
        <v>0</v>
      </c>
      <c r="V100" s="26">
        <f t="shared" si="116"/>
        <v>564774</v>
      </c>
      <c r="W100" s="26">
        <f t="shared" si="117"/>
        <v>1497176</v>
      </c>
      <c r="X100" s="11">
        <f t="shared" si="107"/>
        <v>0</v>
      </c>
      <c r="Y100" s="2">
        <f t="shared" si="89"/>
        <v>2011296</v>
      </c>
      <c r="Z100" s="2">
        <f t="shared" si="110"/>
        <v>100564.8</v>
      </c>
      <c r="AA100" s="2">
        <f t="shared" si="94"/>
        <v>2111860.7999999998</v>
      </c>
    </row>
    <row r="101" spans="1:44" s="1" customFormat="1" ht="21.75" hidden="1" customHeight="1" x14ac:dyDescent="0.25">
      <c r="A101" s="22" t="s">
        <v>221</v>
      </c>
      <c r="B101" s="23" t="s">
        <v>222</v>
      </c>
      <c r="C101" s="36">
        <v>0</v>
      </c>
      <c r="D101" s="35"/>
      <c r="E101" s="24">
        <f t="shared" si="113"/>
        <v>0</v>
      </c>
      <c r="F101" s="26"/>
      <c r="G101" s="26"/>
      <c r="H101" s="26">
        <v>0</v>
      </c>
      <c r="I101" s="27">
        <f t="shared" si="118"/>
        <v>0</v>
      </c>
      <c r="J101" s="26">
        <v>0</v>
      </c>
      <c r="K101" s="26"/>
      <c r="L101" s="26">
        <v>0</v>
      </c>
      <c r="M101" s="26">
        <f t="shared" si="119"/>
        <v>0</v>
      </c>
      <c r="N101" s="26">
        <v>0</v>
      </c>
      <c r="O101" s="26">
        <v>0</v>
      </c>
      <c r="P101" s="26">
        <v>0</v>
      </c>
      <c r="Q101" s="26">
        <f t="shared" si="114"/>
        <v>0</v>
      </c>
      <c r="R101" s="26">
        <v>0</v>
      </c>
      <c r="S101" s="26">
        <v>0</v>
      </c>
      <c r="T101" s="26">
        <v>0</v>
      </c>
      <c r="U101" s="26">
        <f t="shared" si="115"/>
        <v>0</v>
      </c>
      <c r="V101" s="26">
        <f t="shared" si="116"/>
        <v>0</v>
      </c>
      <c r="W101" s="26">
        <f t="shared" si="117"/>
        <v>0</v>
      </c>
      <c r="X101" s="11">
        <f t="shared" si="107"/>
        <v>0</v>
      </c>
      <c r="Y101" s="2">
        <f t="shared" si="89"/>
        <v>0</v>
      </c>
      <c r="Z101" s="2">
        <f t="shared" si="110"/>
        <v>0</v>
      </c>
      <c r="AA101" s="2">
        <f t="shared" si="94"/>
        <v>0</v>
      </c>
    </row>
    <row r="102" spans="1:44" s="1" customFormat="1" ht="22.5" customHeight="1" x14ac:dyDescent="0.25">
      <c r="A102" s="22" t="s">
        <v>223</v>
      </c>
      <c r="B102" s="23" t="s">
        <v>224</v>
      </c>
      <c r="C102" s="36">
        <v>4700000</v>
      </c>
      <c r="D102" s="35"/>
      <c r="E102" s="24">
        <f t="shared" si="113"/>
        <v>4700000</v>
      </c>
      <c r="F102" s="26">
        <v>529950</v>
      </c>
      <c r="G102" s="26">
        <v>279000</v>
      </c>
      <c r="H102" s="26">
        <v>325560</v>
      </c>
      <c r="I102" s="27">
        <f t="shared" si="118"/>
        <v>1134510</v>
      </c>
      <c r="J102" s="28">
        <v>1398615</v>
      </c>
      <c r="K102" s="26">
        <v>895041.51</v>
      </c>
      <c r="L102" s="26">
        <v>49308</v>
      </c>
      <c r="M102" s="26">
        <f t="shared" si="119"/>
        <v>2342964.5099999998</v>
      </c>
      <c r="N102" s="26">
        <v>0</v>
      </c>
      <c r="O102" s="26">
        <v>0</v>
      </c>
      <c r="P102" s="26">
        <v>0</v>
      </c>
      <c r="Q102" s="26">
        <f t="shared" si="114"/>
        <v>0</v>
      </c>
      <c r="R102" s="26">
        <v>0</v>
      </c>
      <c r="S102" s="26">
        <v>0</v>
      </c>
      <c r="T102" s="26">
        <v>0</v>
      </c>
      <c r="U102" s="26">
        <f t="shared" si="115"/>
        <v>0</v>
      </c>
      <c r="V102" s="26">
        <f t="shared" si="116"/>
        <v>3477474.51</v>
      </c>
      <c r="W102" s="26">
        <f t="shared" si="117"/>
        <v>3565490</v>
      </c>
      <c r="X102" s="11">
        <f t="shared" si="107"/>
        <v>0</v>
      </c>
      <c r="Y102" s="2">
        <f t="shared" si="89"/>
        <v>4538040</v>
      </c>
      <c r="Z102" s="2">
        <f t="shared" si="110"/>
        <v>226902</v>
      </c>
      <c r="AA102" s="2">
        <f t="shared" si="94"/>
        <v>4764942</v>
      </c>
    </row>
    <row r="103" spans="1:44" s="1" customFormat="1" ht="21.75" customHeight="1" x14ac:dyDescent="0.25">
      <c r="A103" s="22" t="s">
        <v>225</v>
      </c>
      <c r="B103" s="23" t="s">
        <v>226</v>
      </c>
      <c r="C103" s="36">
        <v>100000</v>
      </c>
      <c r="D103" s="35"/>
      <c r="E103" s="24">
        <f t="shared" si="113"/>
        <v>100000</v>
      </c>
      <c r="F103" s="26">
        <v>0</v>
      </c>
      <c r="G103" s="26">
        <v>0</v>
      </c>
      <c r="H103" s="26">
        <v>0</v>
      </c>
      <c r="I103" s="27">
        <f t="shared" si="118"/>
        <v>0</v>
      </c>
      <c r="J103" s="26">
        <v>0</v>
      </c>
      <c r="K103" s="26">
        <v>0</v>
      </c>
      <c r="L103" s="26">
        <v>0</v>
      </c>
      <c r="M103" s="26">
        <f t="shared" si="119"/>
        <v>0</v>
      </c>
      <c r="N103" s="26">
        <v>0</v>
      </c>
      <c r="O103" s="26">
        <v>0</v>
      </c>
      <c r="P103" s="26">
        <v>0</v>
      </c>
      <c r="Q103" s="26">
        <f t="shared" si="114"/>
        <v>0</v>
      </c>
      <c r="R103" s="26">
        <v>0</v>
      </c>
      <c r="S103" s="26">
        <v>0</v>
      </c>
      <c r="T103" s="26">
        <v>0</v>
      </c>
      <c r="U103" s="26">
        <f t="shared" si="115"/>
        <v>0</v>
      </c>
      <c r="V103" s="26">
        <f t="shared" si="116"/>
        <v>0</v>
      </c>
      <c r="W103" s="26">
        <f t="shared" si="117"/>
        <v>100000</v>
      </c>
      <c r="X103" s="11">
        <f t="shared" si="107"/>
        <v>0</v>
      </c>
      <c r="Y103" s="2">
        <f t="shared" si="89"/>
        <v>0</v>
      </c>
      <c r="Z103" s="2">
        <f t="shared" si="110"/>
        <v>0</v>
      </c>
      <c r="AA103" s="2">
        <f t="shared" si="94"/>
        <v>0</v>
      </c>
    </row>
    <row r="104" spans="1:44" s="1" customFormat="1" ht="23.25" customHeight="1" x14ac:dyDescent="0.25">
      <c r="A104" s="22" t="s">
        <v>227</v>
      </c>
      <c r="B104" s="23" t="s">
        <v>228</v>
      </c>
      <c r="C104" s="36">
        <v>62500000</v>
      </c>
      <c r="D104" s="35"/>
      <c r="E104" s="24">
        <f t="shared" si="113"/>
        <v>62500000</v>
      </c>
      <c r="F104" s="26">
        <v>191562.49</v>
      </c>
      <c r="G104" s="26">
        <v>13960114.109999999</v>
      </c>
      <c r="H104" s="26">
        <v>746409.84</v>
      </c>
      <c r="I104" s="27">
        <f t="shared" si="118"/>
        <v>14898086.439999999</v>
      </c>
      <c r="J104" s="28">
        <v>5333333.33</v>
      </c>
      <c r="K104" s="26">
        <v>6119473.5599999996</v>
      </c>
      <c r="L104" s="26">
        <v>0</v>
      </c>
      <c r="M104" s="26">
        <f t="shared" si="119"/>
        <v>11452806.890000001</v>
      </c>
      <c r="N104" s="26">
        <v>0</v>
      </c>
      <c r="O104" s="26">
        <v>0</v>
      </c>
      <c r="P104" s="26">
        <v>0</v>
      </c>
      <c r="Q104" s="26">
        <f t="shared" si="114"/>
        <v>0</v>
      </c>
      <c r="R104" s="26">
        <v>0</v>
      </c>
      <c r="S104" s="26">
        <v>0</v>
      </c>
      <c r="T104" s="26">
        <v>0</v>
      </c>
      <c r="U104" s="26">
        <f t="shared" si="115"/>
        <v>0</v>
      </c>
      <c r="V104" s="26">
        <f t="shared" si="116"/>
        <v>26350893.329999998</v>
      </c>
      <c r="W104" s="26">
        <f t="shared" si="117"/>
        <v>47601913.560000002</v>
      </c>
      <c r="X104" s="11">
        <f t="shared" si="107"/>
        <v>0</v>
      </c>
      <c r="Y104" s="2">
        <f t="shared" si="89"/>
        <v>59592345.759999998</v>
      </c>
      <c r="Z104" s="2">
        <f t="shared" si="110"/>
        <v>2979617.2880000002</v>
      </c>
      <c r="AA104" s="2">
        <f>+Y104+Z104</f>
        <v>62571963.048</v>
      </c>
    </row>
    <row r="105" spans="1:44" s="1" customFormat="1" ht="15.75" customHeight="1" thickBot="1" x14ac:dyDescent="0.3">
      <c r="A105" s="22" t="s">
        <v>229</v>
      </c>
      <c r="B105" s="23" t="s">
        <v>230</v>
      </c>
      <c r="C105" s="36">
        <v>100000</v>
      </c>
      <c r="D105" s="35"/>
      <c r="E105" s="24">
        <f t="shared" si="113"/>
        <v>100000</v>
      </c>
      <c r="F105" s="26">
        <v>12020</v>
      </c>
      <c r="G105" s="26">
        <v>13020</v>
      </c>
      <c r="H105" s="26">
        <v>0</v>
      </c>
      <c r="I105" s="27">
        <f t="shared" si="118"/>
        <v>25040</v>
      </c>
      <c r="J105" s="26">
        <v>0</v>
      </c>
      <c r="K105" s="26">
        <v>2450</v>
      </c>
      <c r="L105" s="26">
        <v>0</v>
      </c>
      <c r="M105" s="26">
        <f t="shared" si="119"/>
        <v>2450</v>
      </c>
      <c r="N105" s="26">
        <v>0</v>
      </c>
      <c r="O105" s="26">
        <v>0</v>
      </c>
      <c r="P105" s="26">
        <v>0</v>
      </c>
      <c r="Q105" s="26">
        <f t="shared" si="114"/>
        <v>0</v>
      </c>
      <c r="R105" s="26">
        <v>0</v>
      </c>
      <c r="S105" s="26">
        <v>0</v>
      </c>
      <c r="T105" s="26">
        <v>0</v>
      </c>
      <c r="U105" s="26">
        <f t="shared" si="115"/>
        <v>0</v>
      </c>
      <c r="V105" s="26">
        <f t="shared" si="116"/>
        <v>27490</v>
      </c>
      <c r="W105" s="26">
        <f t="shared" si="117"/>
        <v>74960</v>
      </c>
      <c r="X105" s="11">
        <f t="shared" si="107"/>
        <v>0</v>
      </c>
      <c r="Y105" s="2">
        <f t="shared" si="89"/>
        <v>100160</v>
      </c>
      <c r="Z105" s="2">
        <f t="shared" si="110"/>
        <v>5008</v>
      </c>
      <c r="AA105" s="2">
        <f t="shared" si="94"/>
        <v>105168</v>
      </c>
    </row>
    <row r="106" spans="1:44" s="1" customFormat="1" ht="15" hidden="1" customHeight="1" x14ac:dyDescent="0.25">
      <c r="A106" s="22" t="s">
        <v>231</v>
      </c>
      <c r="B106" s="23" t="s">
        <v>232</v>
      </c>
      <c r="C106" s="36">
        <v>0</v>
      </c>
      <c r="D106" s="35"/>
      <c r="E106" s="24">
        <f t="shared" si="113"/>
        <v>0</v>
      </c>
      <c r="F106" s="26"/>
      <c r="G106" s="26"/>
      <c r="H106" s="26"/>
      <c r="I106" s="27">
        <f t="shared" si="118"/>
        <v>0</v>
      </c>
      <c r="J106" s="24">
        <f t="shared" ref="J106:J108" si="120">+H106+I106</f>
        <v>0</v>
      </c>
      <c r="K106" s="26"/>
      <c r="L106" s="26">
        <v>0</v>
      </c>
      <c r="M106" s="26">
        <f t="shared" si="119"/>
        <v>0</v>
      </c>
      <c r="N106" s="26">
        <v>0</v>
      </c>
      <c r="O106" s="26">
        <v>0</v>
      </c>
      <c r="P106" s="26">
        <v>0</v>
      </c>
      <c r="Q106" s="26">
        <f t="shared" si="114"/>
        <v>0</v>
      </c>
      <c r="R106" s="26">
        <v>0</v>
      </c>
      <c r="S106" s="26">
        <v>0</v>
      </c>
      <c r="T106" s="26">
        <v>0</v>
      </c>
      <c r="U106" s="26">
        <f t="shared" si="115"/>
        <v>0</v>
      </c>
      <c r="V106" s="26">
        <f t="shared" si="116"/>
        <v>0</v>
      </c>
      <c r="W106" s="26">
        <f t="shared" si="117"/>
        <v>0</v>
      </c>
      <c r="X106" s="11">
        <f t="shared" si="107"/>
        <v>0</v>
      </c>
      <c r="Y106" s="2">
        <f t="shared" si="89"/>
        <v>0</v>
      </c>
      <c r="Z106" s="2">
        <f t="shared" si="110"/>
        <v>0</v>
      </c>
      <c r="AA106" s="2">
        <f t="shared" si="94"/>
        <v>0</v>
      </c>
    </row>
    <row r="107" spans="1:44" s="1" customFormat="1" ht="15" hidden="1" customHeight="1" x14ac:dyDescent="0.25">
      <c r="A107" s="22" t="s">
        <v>233</v>
      </c>
      <c r="B107" s="23" t="s">
        <v>234</v>
      </c>
      <c r="C107" s="36">
        <v>0</v>
      </c>
      <c r="D107" s="11"/>
      <c r="E107" s="24">
        <f t="shared" si="113"/>
        <v>0</v>
      </c>
      <c r="F107" s="26"/>
      <c r="G107" s="26"/>
      <c r="H107" s="26"/>
      <c r="I107" s="27">
        <f t="shared" si="118"/>
        <v>0</v>
      </c>
      <c r="J107" s="24">
        <f t="shared" si="120"/>
        <v>0</v>
      </c>
      <c r="K107" s="26"/>
      <c r="L107" s="26">
        <v>0</v>
      </c>
      <c r="M107" s="26">
        <f t="shared" si="119"/>
        <v>0</v>
      </c>
      <c r="N107" s="26">
        <v>0</v>
      </c>
      <c r="O107" s="26">
        <v>0</v>
      </c>
      <c r="P107" s="26">
        <v>0</v>
      </c>
      <c r="Q107" s="26">
        <f t="shared" si="114"/>
        <v>0</v>
      </c>
      <c r="R107" s="26">
        <v>0</v>
      </c>
      <c r="S107" s="26">
        <v>0</v>
      </c>
      <c r="T107" s="26">
        <v>0</v>
      </c>
      <c r="U107" s="26">
        <f t="shared" si="115"/>
        <v>0</v>
      </c>
      <c r="V107" s="26">
        <f t="shared" si="116"/>
        <v>0</v>
      </c>
      <c r="W107" s="26">
        <f t="shared" si="117"/>
        <v>0</v>
      </c>
      <c r="X107" s="11">
        <f t="shared" si="107"/>
        <v>0</v>
      </c>
      <c r="Y107" s="2">
        <f t="shared" si="89"/>
        <v>0</v>
      </c>
      <c r="Z107" s="2">
        <f t="shared" si="110"/>
        <v>0</v>
      </c>
      <c r="AA107" s="2">
        <f t="shared" si="94"/>
        <v>0</v>
      </c>
    </row>
    <row r="108" spans="1:44" s="1" customFormat="1" ht="17.25" hidden="1" customHeight="1" x14ac:dyDescent="0.25">
      <c r="A108" s="22" t="s">
        <v>235</v>
      </c>
      <c r="B108" s="23" t="s">
        <v>236</v>
      </c>
      <c r="C108" s="36">
        <v>0</v>
      </c>
      <c r="D108" s="37"/>
      <c r="E108" s="24">
        <f t="shared" si="113"/>
        <v>0</v>
      </c>
      <c r="F108" s="26"/>
      <c r="G108" s="26"/>
      <c r="H108" s="26"/>
      <c r="I108" s="27">
        <f t="shared" si="118"/>
        <v>0</v>
      </c>
      <c r="J108" s="24">
        <f t="shared" si="120"/>
        <v>0</v>
      </c>
      <c r="K108" s="26"/>
      <c r="L108" s="26">
        <v>0</v>
      </c>
      <c r="M108" s="26">
        <f t="shared" si="119"/>
        <v>0</v>
      </c>
      <c r="N108" s="26">
        <v>0</v>
      </c>
      <c r="O108" s="26">
        <v>0</v>
      </c>
      <c r="P108" s="26">
        <v>0</v>
      </c>
      <c r="Q108" s="26">
        <f t="shared" si="114"/>
        <v>0</v>
      </c>
      <c r="R108" s="26">
        <v>0</v>
      </c>
      <c r="S108" s="26">
        <v>0</v>
      </c>
      <c r="T108" s="26">
        <v>0</v>
      </c>
      <c r="U108" s="26">
        <f t="shared" si="115"/>
        <v>0</v>
      </c>
      <c r="V108" s="26">
        <f t="shared" si="116"/>
        <v>0</v>
      </c>
      <c r="W108" s="26">
        <f t="shared" si="117"/>
        <v>0</v>
      </c>
      <c r="X108" s="11">
        <f t="shared" si="107"/>
        <v>0</v>
      </c>
      <c r="Y108" s="2">
        <f t="shared" si="89"/>
        <v>0</v>
      </c>
      <c r="Z108" s="2">
        <f t="shared" si="110"/>
        <v>0</v>
      </c>
      <c r="AA108" s="2">
        <f t="shared" si="94"/>
        <v>0</v>
      </c>
    </row>
    <row r="109" spans="1:44" s="17" customFormat="1" ht="20.25" customHeight="1" x14ac:dyDescent="0.25">
      <c r="A109" s="13">
        <v>2.2999999999999998</v>
      </c>
      <c r="B109" s="14" t="s">
        <v>237</v>
      </c>
      <c r="C109" s="15">
        <f>+C110+C118+C123+C129+C132+C138+C152+C163</f>
        <v>185067076</v>
      </c>
      <c r="D109" s="15">
        <f t="shared" ref="D109:E109" si="121">+D110+D118+D123+D129+D132+D138+D152+D163</f>
        <v>0</v>
      </c>
      <c r="E109" s="15">
        <f t="shared" si="121"/>
        <v>185067076</v>
      </c>
      <c r="F109" s="15">
        <f>+F110+F118+F123+F129+F132+F152+F163+F138</f>
        <v>3660197.23</v>
      </c>
      <c r="G109" s="15">
        <f>+G110+G118+G123+G129+G132+G152+G163+G138</f>
        <v>17816471.530000001</v>
      </c>
      <c r="H109" s="15">
        <f t="shared" ref="H109:W109" si="122">+H110+H118+H123+H129+H132+H138+H152+H163</f>
        <v>18709068.75</v>
      </c>
      <c r="I109" s="15">
        <f t="shared" si="122"/>
        <v>40185737.510000005</v>
      </c>
      <c r="J109" s="15">
        <f t="shared" si="122"/>
        <v>0</v>
      </c>
      <c r="K109" s="15">
        <f>+K110+K118+K123+K129+K132+K138+K152+K163</f>
        <v>15702534.129999999</v>
      </c>
      <c r="L109" s="15">
        <f t="shared" si="122"/>
        <v>1842138.5299999998</v>
      </c>
      <c r="M109" s="15">
        <f t="shared" si="122"/>
        <v>17544672.66</v>
      </c>
      <c r="N109" s="15">
        <f t="shared" si="122"/>
        <v>0</v>
      </c>
      <c r="O109" s="15">
        <f t="shared" si="122"/>
        <v>0</v>
      </c>
      <c r="P109" s="15">
        <f t="shared" si="122"/>
        <v>0</v>
      </c>
      <c r="Q109" s="15">
        <f t="shared" si="122"/>
        <v>0</v>
      </c>
      <c r="R109" s="15">
        <f t="shared" si="122"/>
        <v>0</v>
      </c>
      <c r="S109" s="15">
        <f t="shared" si="122"/>
        <v>0</v>
      </c>
      <c r="T109" s="15">
        <f t="shared" si="122"/>
        <v>0</v>
      </c>
      <c r="U109" s="15">
        <f t="shared" si="122"/>
        <v>0</v>
      </c>
      <c r="V109" s="15">
        <f t="shared" si="122"/>
        <v>57730410.170000009</v>
      </c>
      <c r="W109" s="15">
        <f t="shared" si="122"/>
        <v>144881338.49000001</v>
      </c>
      <c r="X109" s="11">
        <f t="shared" si="107"/>
        <v>0</v>
      </c>
      <c r="Y109" s="2">
        <f t="shared" si="89"/>
        <v>160742950.04000002</v>
      </c>
      <c r="Z109" s="2">
        <f t="shared" si="110"/>
        <v>8037147.5020000013</v>
      </c>
      <c r="AA109" s="2">
        <f t="shared" si="94"/>
        <v>168780097.54200003</v>
      </c>
      <c r="AB109" s="16"/>
      <c r="AC109" s="16"/>
      <c r="AD109" s="16"/>
      <c r="AE109" s="16"/>
      <c r="AF109" s="16"/>
    </row>
    <row r="110" spans="1:44" s="21" customFormat="1" ht="18" customHeight="1" x14ac:dyDescent="0.25">
      <c r="A110" s="46" t="s">
        <v>238</v>
      </c>
      <c r="B110" s="19" t="s">
        <v>239</v>
      </c>
      <c r="C110" s="39">
        <f>SUM(C111:C117)</f>
        <v>77900000</v>
      </c>
      <c r="D110" s="39">
        <f t="shared" ref="D110" si="123">SUM(D111:D117)</f>
        <v>0</v>
      </c>
      <c r="E110" s="39">
        <f>SUM(E111:E117)</f>
        <v>77900000</v>
      </c>
      <c r="F110" s="39">
        <f>SUM(F111:F117)</f>
        <v>1773802.64</v>
      </c>
      <c r="G110" s="39">
        <f t="shared" ref="G110:W110" si="124">SUM(G111:G117)</f>
        <v>7377290.0800000001</v>
      </c>
      <c r="H110" s="39">
        <f>SUM(H111:H117)</f>
        <v>9175753.6600000001</v>
      </c>
      <c r="I110" s="39">
        <f t="shared" si="124"/>
        <v>18326846.379999999</v>
      </c>
      <c r="J110" s="39">
        <f>SUM(J111:J117)</f>
        <v>0</v>
      </c>
      <c r="K110" s="39">
        <f>SUM(K111:K117)</f>
        <v>3743688.1100000003</v>
      </c>
      <c r="L110" s="39">
        <f t="shared" si="124"/>
        <v>605460.46</v>
      </c>
      <c r="M110" s="39">
        <f t="shared" si="124"/>
        <v>4349148.57</v>
      </c>
      <c r="N110" s="39">
        <f t="shared" si="124"/>
        <v>0</v>
      </c>
      <c r="O110" s="39">
        <f t="shared" si="124"/>
        <v>0</v>
      </c>
      <c r="P110" s="39">
        <f t="shared" si="124"/>
        <v>0</v>
      </c>
      <c r="Q110" s="39">
        <f t="shared" si="124"/>
        <v>0</v>
      </c>
      <c r="R110" s="39">
        <f t="shared" si="124"/>
        <v>0</v>
      </c>
      <c r="S110" s="39">
        <f t="shared" si="124"/>
        <v>0</v>
      </c>
      <c r="T110" s="39">
        <f t="shared" si="124"/>
        <v>0</v>
      </c>
      <c r="U110" s="39">
        <f t="shared" si="124"/>
        <v>0</v>
      </c>
      <c r="V110" s="39">
        <f t="shared" si="124"/>
        <v>22675994.950000003</v>
      </c>
      <c r="W110" s="39">
        <f t="shared" si="124"/>
        <v>59573153.620000005</v>
      </c>
      <c r="X110" s="11">
        <f t="shared" si="107"/>
        <v>0</v>
      </c>
      <c r="Y110" s="2">
        <f t="shared" si="89"/>
        <v>73307385.519999996</v>
      </c>
      <c r="Z110" s="2">
        <f t="shared" si="110"/>
        <v>3665369.2760000001</v>
      </c>
      <c r="AA110" s="2">
        <f t="shared" si="94"/>
        <v>76972754.795999989</v>
      </c>
      <c r="AB110" s="16"/>
      <c r="AC110" s="16"/>
      <c r="AD110" s="16"/>
      <c r="AE110" s="16"/>
      <c r="AF110" s="16"/>
      <c r="AG110" s="16"/>
      <c r="AH110" s="16"/>
      <c r="AI110" s="16"/>
      <c r="AJ110" s="16"/>
      <c r="AK110" s="16"/>
      <c r="AL110" s="16"/>
      <c r="AM110" s="16"/>
      <c r="AN110" s="16"/>
      <c r="AO110" s="16"/>
      <c r="AP110" s="16"/>
      <c r="AQ110" s="16"/>
      <c r="AR110" s="16"/>
    </row>
    <row r="111" spans="1:44" s="1" customFormat="1" ht="15.75" customHeight="1" x14ac:dyDescent="0.25">
      <c r="A111" s="22" t="s">
        <v>240</v>
      </c>
      <c r="B111" s="23" t="s">
        <v>241</v>
      </c>
      <c r="C111" s="36">
        <v>73000000</v>
      </c>
      <c r="D111" s="55"/>
      <c r="E111" s="24">
        <f t="shared" ref="E111:E117" si="125">+C111+D111</f>
        <v>73000000</v>
      </c>
      <c r="F111" s="26">
        <v>1773682.64</v>
      </c>
      <c r="G111" s="26">
        <v>6737377.5999999996</v>
      </c>
      <c r="H111" s="26">
        <v>8701158.0500000007</v>
      </c>
      <c r="I111" s="27">
        <f>SUM(F111:H111)</f>
        <v>17212218.289999999</v>
      </c>
      <c r="J111" s="26">
        <v>0</v>
      </c>
      <c r="K111" s="26">
        <v>3602822.41</v>
      </c>
      <c r="L111" s="26">
        <v>577495.46</v>
      </c>
      <c r="M111" s="26">
        <f>SUM(J111:L111)</f>
        <v>4180317.87</v>
      </c>
      <c r="N111" s="26">
        <v>0</v>
      </c>
      <c r="O111" s="26">
        <v>0</v>
      </c>
      <c r="P111" s="26">
        <v>0</v>
      </c>
      <c r="Q111" s="26">
        <f t="shared" ref="Q111:Q117" si="126">SUM(N111:P111)</f>
        <v>0</v>
      </c>
      <c r="R111" s="26">
        <v>0</v>
      </c>
      <c r="S111" s="26">
        <v>0</v>
      </c>
      <c r="T111" s="26">
        <v>0</v>
      </c>
      <c r="U111" s="26">
        <f t="shared" ref="U111:U117" si="127">SUM(R111:T111)</f>
        <v>0</v>
      </c>
      <c r="V111" s="26">
        <f t="shared" ref="V111:V117" si="128">+Q111+M111+I111+U111</f>
        <v>21392536.16</v>
      </c>
      <c r="W111" s="26">
        <f t="shared" ref="W111:W117" si="129">+E111-I111</f>
        <v>55787781.710000001</v>
      </c>
      <c r="X111" s="11">
        <f t="shared" si="107"/>
        <v>0</v>
      </c>
      <c r="Y111" s="2">
        <f t="shared" si="89"/>
        <v>68848873.159999996</v>
      </c>
      <c r="Z111" s="2">
        <f t="shared" si="110"/>
        <v>3442443.6579999998</v>
      </c>
      <c r="AA111" s="51">
        <f t="shared" si="94"/>
        <v>72291316.817999989</v>
      </c>
    </row>
    <row r="112" spans="1:44" s="1" customFormat="1" ht="15.75" customHeight="1" x14ac:dyDescent="0.25">
      <c r="A112" s="22" t="s">
        <v>242</v>
      </c>
      <c r="B112" s="23" t="s">
        <v>243</v>
      </c>
      <c r="C112" s="36">
        <v>700000</v>
      </c>
      <c r="D112" s="55"/>
      <c r="E112" s="24">
        <f t="shared" si="125"/>
        <v>700000</v>
      </c>
      <c r="F112" s="26">
        <v>0</v>
      </c>
      <c r="G112" s="26">
        <v>0</v>
      </c>
      <c r="H112" s="26">
        <v>166150</v>
      </c>
      <c r="I112" s="27">
        <f t="shared" ref="I112:I117" si="130">SUM(F112:H112)</f>
        <v>166150</v>
      </c>
      <c r="J112" s="26">
        <v>0</v>
      </c>
      <c r="K112" s="26"/>
      <c r="L112" s="26">
        <v>0</v>
      </c>
      <c r="M112" s="26">
        <f t="shared" ref="M112:M117" si="131">SUM(J112:L112)</f>
        <v>0</v>
      </c>
      <c r="N112" s="26">
        <v>0</v>
      </c>
      <c r="O112" s="26">
        <v>0</v>
      </c>
      <c r="P112" s="26">
        <v>0</v>
      </c>
      <c r="Q112" s="26">
        <f t="shared" si="126"/>
        <v>0</v>
      </c>
      <c r="R112" s="26">
        <v>0</v>
      </c>
      <c r="S112" s="26">
        <v>0</v>
      </c>
      <c r="T112" s="26">
        <v>0</v>
      </c>
      <c r="U112" s="26">
        <f t="shared" si="127"/>
        <v>0</v>
      </c>
      <c r="V112" s="26">
        <f t="shared" si="128"/>
        <v>166150</v>
      </c>
      <c r="W112" s="26">
        <f t="shared" si="129"/>
        <v>533850</v>
      </c>
      <c r="X112" s="11">
        <f t="shared" si="107"/>
        <v>0</v>
      </c>
      <c r="Y112" s="2">
        <f t="shared" si="89"/>
        <v>664600</v>
      </c>
      <c r="Z112" s="2">
        <f t="shared" si="110"/>
        <v>33230</v>
      </c>
      <c r="AA112" s="51">
        <f t="shared" si="94"/>
        <v>697830</v>
      </c>
    </row>
    <row r="113" spans="1:44" s="1" customFormat="1" ht="18.75" customHeight="1" x14ac:dyDescent="0.25">
      <c r="A113" s="22" t="s">
        <v>244</v>
      </c>
      <c r="B113" s="23" t="s">
        <v>245</v>
      </c>
      <c r="C113" s="36">
        <v>100000</v>
      </c>
      <c r="D113" s="55"/>
      <c r="E113" s="24">
        <f t="shared" si="125"/>
        <v>100000</v>
      </c>
      <c r="F113" s="26">
        <v>0</v>
      </c>
      <c r="G113" s="26">
        <v>0</v>
      </c>
      <c r="H113" s="26">
        <v>0</v>
      </c>
      <c r="I113" s="27">
        <f t="shared" si="130"/>
        <v>0</v>
      </c>
      <c r="J113" s="26">
        <v>0</v>
      </c>
      <c r="K113" s="26"/>
      <c r="L113" s="26">
        <v>0</v>
      </c>
      <c r="M113" s="26">
        <f t="shared" si="131"/>
        <v>0</v>
      </c>
      <c r="N113" s="26">
        <v>0</v>
      </c>
      <c r="O113" s="26">
        <v>0</v>
      </c>
      <c r="P113" s="26">
        <v>0</v>
      </c>
      <c r="Q113" s="26">
        <f t="shared" si="126"/>
        <v>0</v>
      </c>
      <c r="R113" s="26">
        <v>0</v>
      </c>
      <c r="S113" s="26">
        <v>0</v>
      </c>
      <c r="T113" s="26">
        <v>0</v>
      </c>
      <c r="U113" s="26">
        <f t="shared" si="127"/>
        <v>0</v>
      </c>
      <c r="V113" s="26">
        <f t="shared" si="128"/>
        <v>0</v>
      </c>
      <c r="W113" s="26">
        <f t="shared" si="129"/>
        <v>100000</v>
      </c>
      <c r="X113" s="11">
        <f t="shared" si="107"/>
        <v>0</v>
      </c>
      <c r="Y113" s="2">
        <f t="shared" si="89"/>
        <v>0</v>
      </c>
      <c r="Z113" s="2">
        <f t="shared" si="110"/>
        <v>0</v>
      </c>
      <c r="AA113" s="2">
        <f t="shared" si="94"/>
        <v>0</v>
      </c>
    </row>
    <row r="114" spans="1:44" s="1" customFormat="1" ht="19.5" customHeight="1" x14ac:dyDescent="0.25">
      <c r="A114" s="22" t="s">
        <v>246</v>
      </c>
      <c r="B114" s="23" t="s">
        <v>247</v>
      </c>
      <c r="C114" s="36">
        <v>100000</v>
      </c>
      <c r="D114" s="35"/>
      <c r="E114" s="24">
        <f t="shared" si="125"/>
        <v>100000</v>
      </c>
      <c r="F114" s="26">
        <v>0</v>
      </c>
      <c r="G114" s="26">
        <v>0</v>
      </c>
      <c r="H114" s="26">
        <v>0</v>
      </c>
      <c r="I114" s="27">
        <f t="shared" si="130"/>
        <v>0</v>
      </c>
      <c r="J114" s="26">
        <v>0</v>
      </c>
      <c r="K114" s="26">
        <v>0</v>
      </c>
      <c r="L114" s="26">
        <v>0</v>
      </c>
      <c r="M114" s="26">
        <f t="shared" si="131"/>
        <v>0</v>
      </c>
      <c r="N114" s="26">
        <v>0</v>
      </c>
      <c r="O114" s="26">
        <v>0</v>
      </c>
      <c r="P114" s="26">
        <v>0</v>
      </c>
      <c r="Q114" s="26">
        <f t="shared" si="126"/>
        <v>0</v>
      </c>
      <c r="R114" s="26">
        <v>0</v>
      </c>
      <c r="S114" s="26">
        <v>0</v>
      </c>
      <c r="T114" s="26">
        <v>0</v>
      </c>
      <c r="U114" s="26">
        <f t="shared" si="127"/>
        <v>0</v>
      </c>
      <c r="V114" s="26">
        <f t="shared" si="128"/>
        <v>0</v>
      </c>
      <c r="W114" s="26">
        <f t="shared" si="129"/>
        <v>100000</v>
      </c>
      <c r="X114" s="11">
        <f t="shared" si="107"/>
        <v>0</v>
      </c>
      <c r="Y114" s="2">
        <f t="shared" si="89"/>
        <v>0</v>
      </c>
      <c r="Z114" s="2">
        <f t="shared" si="110"/>
        <v>0</v>
      </c>
      <c r="AA114" s="2">
        <f t="shared" si="94"/>
        <v>0</v>
      </c>
    </row>
    <row r="115" spans="1:44" s="1" customFormat="1" ht="17.25" customHeight="1" x14ac:dyDescent="0.25">
      <c r="A115" s="22" t="s">
        <v>248</v>
      </c>
      <c r="B115" s="23" t="s">
        <v>249</v>
      </c>
      <c r="C115" s="36">
        <v>2000000</v>
      </c>
      <c r="D115" s="35"/>
      <c r="E115" s="24">
        <f t="shared" si="125"/>
        <v>2000000</v>
      </c>
      <c r="F115" s="26">
        <v>120</v>
      </c>
      <c r="G115" s="26">
        <v>174242</v>
      </c>
      <c r="H115" s="26">
        <v>305472.01</v>
      </c>
      <c r="I115" s="27">
        <f t="shared" si="130"/>
        <v>479834.01</v>
      </c>
      <c r="J115" s="26">
        <v>0</v>
      </c>
      <c r="K115" s="26">
        <v>113236</v>
      </c>
      <c r="L115" s="26">
        <v>27965</v>
      </c>
      <c r="M115" s="26">
        <f t="shared" si="131"/>
        <v>141201</v>
      </c>
      <c r="N115" s="26">
        <v>0</v>
      </c>
      <c r="O115" s="26">
        <v>0</v>
      </c>
      <c r="P115" s="26">
        <v>0</v>
      </c>
      <c r="Q115" s="26">
        <f t="shared" si="126"/>
        <v>0</v>
      </c>
      <c r="R115" s="26">
        <v>0</v>
      </c>
      <c r="S115" s="26">
        <v>0</v>
      </c>
      <c r="T115" s="26">
        <v>0</v>
      </c>
      <c r="U115" s="26">
        <f t="shared" si="127"/>
        <v>0</v>
      </c>
      <c r="V115" s="26">
        <f t="shared" si="128"/>
        <v>621035.01</v>
      </c>
      <c r="W115" s="26">
        <f t="shared" si="129"/>
        <v>1520165.99</v>
      </c>
      <c r="X115" s="11">
        <f t="shared" si="107"/>
        <v>0</v>
      </c>
      <c r="Y115" s="2">
        <f t="shared" si="89"/>
        <v>1919336.04</v>
      </c>
      <c r="Z115" s="2">
        <f t="shared" si="110"/>
        <v>95966.802000000011</v>
      </c>
      <c r="AA115" s="51">
        <f t="shared" si="94"/>
        <v>2015302.8419999999</v>
      </c>
    </row>
    <row r="116" spans="1:44" s="1" customFormat="1" ht="23.25" customHeight="1" x14ac:dyDescent="0.25">
      <c r="A116" s="22" t="s">
        <v>250</v>
      </c>
      <c r="B116" s="23" t="s">
        <v>251</v>
      </c>
      <c r="C116" s="36">
        <v>2000000</v>
      </c>
      <c r="D116" s="35"/>
      <c r="E116" s="24">
        <f t="shared" si="125"/>
        <v>2000000</v>
      </c>
      <c r="F116" s="26">
        <v>0</v>
      </c>
      <c r="G116" s="26">
        <v>465670.48</v>
      </c>
      <c r="H116" s="26">
        <v>2973.6</v>
      </c>
      <c r="I116" s="27">
        <f t="shared" si="130"/>
        <v>468644.07999999996</v>
      </c>
      <c r="J116" s="26">
        <v>0</v>
      </c>
      <c r="K116" s="26">
        <v>27629.7</v>
      </c>
      <c r="L116" s="26">
        <v>0</v>
      </c>
      <c r="M116" s="26">
        <f t="shared" si="131"/>
        <v>27629.7</v>
      </c>
      <c r="N116" s="26">
        <v>0</v>
      </c>
      <c r="O116" s="26">
        <v>0</v>
      </c>
      <c r="P116" s="26">
        <v>0</v>
      </c>
      <c r="Q116" s="26">
        <f t="shared" si="126"/>
        <v>0</v>
      </c>
      <c r="R116" s="26">
        <v>0</v>
      </c>
      <c r="S116" s="26">
        <v>0</v>
      </c>
      <c r="T116" s="26">
        <v>0</v>
      </c>
      <c r="U116" s="26">
        <f t="shared" si="127"/>
        <v>0</v>
      </c>
      <c r="V116" s="26">
        <f t="shared" si="128"/>
        <v>496273.77999999997</v>
      </c>
      <c r="W116" s="26">
        <f t="shared" si="129"/>
        <v>1531355.92</v>
      </c>
      <c r="X116" s="11">
        <f t="shared" si="107"/>
        <v>0</v>
      </c>
      <c r="Y116" s="2">
        <f t="shared" si="89"/>
        <v>1874576.3199999998</v>
      </c>
      <c r="Z116" s="2">
        <f t="shared" si="110"/>
        <v>93728.815999999992</v>
      </c>
      <c r="AA116" s="2">
        <f t="shared" si="94"/>
        <v>1968305.1359999999</v>
      </c>
    </row>
    <row r="117" spans="1:44" s="1" customFormat="1" ht="12" hidden="1" customHeight="1" x14ac:dyDescent="0.25">
      <c r="A117" s="22"/>
      <c r="B117" s="23"/>
      <c r="C117" s="36"/>
      <c r="D117" s="35"/>
      <c r="E117" s="24">
        <f t="shared" si="125"/>
        <v>0</v>
      </c>
      <c r="F117" s="26"/>
      <c r="G117" s="26"/>
      <c r="H117" s="26">
        <v>0</v>
      </c>
      <c r="I117" s="27">
        <f t="shared" si="130"/>
        <v>0</v>
      </c>
      <c r="J117" s="24">
        <f t="shared" ref="J117" si="132">+H117+I117</f>
        <v>0</v>
      </c>
      <c r="K117" s="26"/>
      <c r="L117" s="26">
        <v>0</v>
      </c>
      <c r="M117" s="26">
        <f t="shared" si="131"/>
        <v>0</v>
      </c>
      <c r="N117" s="26">
        <v>0</v>
      </c>
      <c r="O117" s="26">
        <v>0</v>
      </c>
      <c r="P117" s="26">
        <v>0</v>
      </c>
      <c r="Q117" s="26">
        <f t="shared" si="126"/>
        <v>0</v>
      </c>
      <c r="R117" s="26">
        <v>0</v>
      </c>
      <c r="S117" s="26">
        <v>0</v>
      </c>
      <c r="T117" s="26">
        <v>0</v>
      </c>
      <c r="U117" s="26">
        <f t="shared" si="127"/>
        <v>0</v>
      </c>
      <c r="V117" s="26">
        <f t="shared" si="128"/>
        <v>0</v>
      </c>
      <c r="W117" s="26">
        <f t="shared" si="129"/>
        <v>0</v>
      </c>
      <c r="X117" s="11">
        <f t="shared" si="107"/>
        <v>0</v>
      </c>
      <c r="Y117" s="2">
        <f t="shared" si="89"/>
        <v>0</v>
      </c>
      <c r="Z117" s="2">
        <f t="shared" si="110"/>
        <v>0</v>
      </c>
      <c r="AA117" s="2">
        <f t="shared" si="94"/>
        <v>0</v>
      </c>
    </row>
    <row r="118" spans="1:44" s="21" customFormat="1" ht="18" customHeight="1" x14ac:dyDescent="0.25">
      <c r="A118" s="46" t="s">
        <v>252</v>
      </c>
      <c r="B118" s="19" t="s">
        <v>253</v>
      </c>
      <c r="C118" s="39">
        <f>SUM(C119:C122)</f>
        <v>11960000</v>
      </c>
      <c r="D118" s="39">
        <f t="shared" ref="D118" si="133">SUM(D119:D122)</f>
        <v>0</v>
      </c>
      <c r="E118" s="39">
        <f>SUM(E119:E122)</f>
        <v>11960000</v>
      </c>
      <c r="F118" s="39">
        <f>SUM(F119:F122)</f>
        <v>6365</v>
      </c>
      <c r="G118" s="39">
        <f t="shared" ref="G118:W118" si="134">SUM(G119:G122)</f>
        <v>2550492</v>
      </c>
      <c r="H118" s="39">
        <f>SUM(H119:H122)</f>
        <v>301529</v>
      </c>
      <c r="I118" s="39">
        <f>SUM(I119:I122)</f>
        <v>2858386</v>
      </c>
      <c r="J118" s="39">
        <f>SUM(J119:J122)</f>
        <v>0</v>
      </c>
      <c r="K118" s="39">
        <f>SUM(K119:K122)</f>
        <v>1932848.8399999999</v>
      </c>
      <c r="L118" s="39">
        <f t="shared" si="134"/>
        <v>156291</v>
      </c>
      <c r="M118" s="39">
        <f t="shared" si="134"/>
        <v>2089139.8399999999</v>
      </c>
      <c r="N118" s="39">
        <f t="shared" si="134"/>
        <v>0</v>
      </c>
      <c r="O118" s="39">
        <f t="shared" si="134"/>
        <v>0</v>
      </c>
      <c r="P118" s="39">
        <f t="shared" si="134"/>
        <v>0</v>
      </c>
      <c r="Q118" s="39">
        <f t="shared" si="134"/>
        <v>0</v>
      </c>
      <c r="R118" s="39">
        <f t="shared" si="134"/>
        <v>0</v>
      </c>
      <c r="S118" s="39">
        <f t="shared" si="134"/>
        <v>0</v>
      </c>
      <c r="T118" s="39">
        <f t="shared" si="134"/>
        <v>0</v>
      </c>
      <c r="U118" s="39">
        <f t="shared" si="134"/>
        <v>0</v>
      </c>
      <c r="V118" s="39">
        <f t="shared" si="134"/>
        <v>4947525.84</v>
      </c>
      <c r="W118" s="39">
        <f t="shared" si="134"/>
        <v>9101614</v>
      </c>
      <c r="X118" s="11">
        <f t="shared" si="107"/>
        <v>0</v>
      </c>
      <c r="Y118" s="2">
        <f t="shared" si="89"/>
        <v>11433544</v>
      </c>
      <c r="Z118" s="2">
        <f t="shared" si="110"/>
        <v>571677.20000000007</v>
      </c>
      <c r="AA118" s="2">
        <f t="shared" si="94"/>
        <v>12005221.199999999</v>
      </c>
      <c r="AB118" s="16"/>
      <c r="AC118" s="16"/>
      <c r="AD118" s="16"/>
      <c r="AE118" s="16"/>
      <c r="AF118" s="16"/>
      <c r="AG118" s="16"/>
      <c r="AH118" s="16"/>
      <c r="AI118" s="16"/>
      <c r="AJ118" s="16"/>
      <c r="AK118" s="16"/>
      <c r="AL118" s="16"/>
      <c r="AM118" s="16"/>
      <c r="AN118" s="16"/>
      <c r="AO118" s="16"/>
      <c r="AP118" s="16"/>
      <c r="AQ118" s="16"/>
      <c r="AR118" s="16"/>
    </row>
    <row r="119" spans="1:44" s="1" customFormat="1" ht="20.25" customHeight="1" x14ac:dyDescent="0.25">
      <c r="A119" s="22" t="s">
        <v>254</v>
      </c>
      <c r="B119" s="23" t="s">
        <v>255</v>
      </c>
      <c r="C119" s="36">
        <v>360000</v>
      </c>
      <c r="D119" s="11"/>
      <c r="E119" s="24">
        <f t="shared" ref="E119:E122" si="135">+C119+D119</f>
        <v>360000</v>
      </c>
      <c r="F119" s="26">
        <v>0</v>
      </c>
      <c r="G119" s="26">
        <v>39699.800000000003</v>
      </c>
      <c r="H119" s="26">
        <v>46260.75</v>
      </c>
      <c r="I119" s="27">
        <f>SUM(F119:H119)</f>
        <v>85960.55</v>
      </c>
      <c r="J119" s="26">
        <v>0</v>
      </c>
      <c r="K119" s="26">
        <v>45217</v>
      </c>
      <c r="L119" s="26">
        <v>105315</v>
      </c>
      <c r="M119" s="26">
        <f>SUM(J119:L119)</f>
        <v>150532</v>
      </c>
      <c r="N119" s="26">
        <v>0</v>
      </c>
      <c r="O119" s="26">
        <v>0</v>
      </c>
      <c r="P119" s="26">
        <v>0</v>
      </c>
      <c r="Q119" s="26">
        <f>SUM(N119:P119)</f>
        <v>0</v>
      </c>
      <c r="R119" s="26">
        <v>0</v>
      </c>
      <c r="S119" s="26">
        <v>0</v>
      </c>
      <c r="T119" s="26">
        <v>0</v>
      </c>
      <c r="U119" s="26">
        <f t="shared" ref="U119:U122" si="136">SUM(R119:T119)</f>
        <v>0</v>
      </c>
      <c r="V119" s="26">
        <f t="shared" ref="V119:V122" si="137">+Q119+M119+I119+U119</f>
        <v>236492.55</v>
      </c>
      <c r="W119" s="26">
        <f t="shared" ref="W119:W122" si="138">+E119-I119</f>
        <v>274039.45</v>
      </c>
      <c r="X119" s="11">
        <f t="shared" si="107"/>
        <v>0</v>
      </c>
      <c r="Y119" s="2">
        <f t="shared" si="89"/>
        <v>343842.2</v>
      </c>
      <c r="Z119" s="2">
        <f t="shared" si="110"/>
        <v>17192.11</v>
      </c>
      <c r="AA119" s="51">
        <f t="shared" si="94"/>
        <v>361034.31</v>
      </c>
    </row>
    <row r="120" spans="1:44" s="1" customFormat="1" ht="20.25" customHeight="1" x14ac:dyDescent="0.25">
      <c r="A120" s="22" t="s">
        <v>256</v>
      </c>
      <c r="B120" s="23" t="s">
        <v>257</v>
      </c>
      <c r="C120" s="36">
        <v>2000000</v>
      </c>
      <c r="D120" s="25"/>
      <c r="E120" s="24">
        <f t="shared" si="135"/>
        <v>2000000</v>
      </c>
      <c r="F120" s="26">
        <v>0</v>
      </c>
      <c r="G120" s="26">
        <v>375127.9</v>
      </c>
      <c r="H120" s="26">
        <v>157705.85</v>
      </c>
      <c r="I120" s="27">
        <f t="shared" ref="I120:I122" si="139">SUM(F120:H120)</f>
        <v>532833.75</v>
      </c>
      <c r="J120" s="26">
        <v>0</v>
      </c>
      <c r="K120" s="26">
        <f>44548.54+154762.9</f>
        <v>199311.44</v>
      </c>
      <c r="L120" s="26">
        <v>0</v>
      </c>
      <c r="M120" s="26">
        <f>SUM(J120:L120)</f>
        <v>199311.44</v>
      </c>
      <c r="N120" s="26">
        <v>0</v>
      </c>
      <c r="O120" s="26">
        <v>0</v>
      </c>
      <c r="P120" s="26">
        <v>0</v>
      </c>
      <c r="Q120" s="26">
        <f>SUM(N120:P120)</f>
        <v>0</v>
      </c>
      <c r="R120" s="26">
        <v>0</v>
      </c>
      <c r="S120" s="26">
        <v>0</v>
      </c>
      <c r="T120" s="26">
        <v>0</v>
      </c>
      <c r="U120" s="26">
        <f t="shared" si="136"/>
        <v>0</v>
      </c>
      <c r="V120" s="26">
        <f t="shared" si="137"/>
        <v>732145.19</v>
      </c>
      <c r="W120" s="26">
        <f t="shared" si="138"/>
        <v>1467166.25</v>
      </c>
      <c r="X120" s="11">
        <f t="shared" si="107"/>
        <v>0</v>
      </c>
      <c r="Y120" s="2">
        <f t="shared" si="89"/>
        <v>2131335</v>
      </c>
      <c r="Z120" s="2">
        <f t="shared" si="110"/>
        <v>106566.75</v>
      </c>
      <c r="AA120" s="51">
        <f t="shared" si="94"/>
        <v>2237901.75</v>
      </c>
    </row>
    <row r="121" spans="1:44" s="1" customFormat="1" ht="18" customHeight="1" x14ac:dyDescent="0.25">
      <c r="A121" s="22" t="s">
        <v>258</v>
      </c>
      <c r="B121" s="23" t="s">
        <v>259</v>
      </c>
      <c r="C121" s="36">
        <v>9000000</v>
      </c>
      <c r="D121" s="35"/>
      <c r="E121" s="24">
        <f t="shared" si="135"/>
        <v>9000000</v>
      </c>
      <c r="F121" s="26">
        <v>6365</v>
      </c>
      <c r="G121" s="26">
        <v>1996837.3</v>
      </c>
      <c r="H121" s="26">
        <v>97562.4</v>
      </c>
      <c r="I121" s="27">
        <f t="shared" si="139"/>
        <v>2100764.7000000002</v>
      </c>
      <c r="J121" s="26">
        <v>0</v>
      </c>
      <c r="K121" s="26">
        <f>345150+1343170.4</f>
        <v>1688320.4</v>
      </c>
      <c r="L121" s="26">
        <v>50976</v>
      </c>
      <c r="M121" s="26">
        <f>SUM(J121:L121)</f>
        <v>1739296.4</v>
      </c>
      <c r="N121" s="26">
        <v>0</v>
      </c>
      <c r="O121" s="26">
        <v>0</v>
      </c>
      <c r="P121" s="26">
        <v>0</v>
      </c>
      <c r="Q121" s="26">
        <f>SUM(N121:P121)</f>
        <v>0</v>
      </c>
      <c r="R121" s="26">
        <v>0</v>
      </c>
      <c r="S121" s="26">
        <v>0</v>
      </c>
      <c r="T121" s="26">
        <v>0</v>
      </c>
      <c r="U121" s="26">
        <f t="shared" si="136"/>
        <v>0</v>
      </c>
      <c r="V121" s="26">
        <f t="shared" si="137"/>
        <v>3840061.1</v>
      </c>
      <c r="W121" s="26">
        <f t="shared" si="138"/>
        <v>6899235.2999999998</v>
      </c>
      <c r="X121" s="11">
        <f t="shared" si="107"/>
        <v>0</v>
      </c>
      <c r="Y121" s="2">
        <f t="shared" si="89"/>
        <v>8403058.8000000007</v>
      </c>
      <c r="Z121" s="2">
        <f t="shared" si="110"/>
        <v>420152.94000000006</v>
      </c>
      <c r="AA121" s="51">
        <f t="shared" si="94"/>
        <v>8823211.7400000002</v>
      </c>
    </row>
    <row r="122" spans="1:44" s="1" customFormat="1" ht="18.75" customHeight="1" x14ac:dyDescent="0.25">
      <c r="A122" s="22" t="s">
        <v>260</v>
      </c>
      <c r="B122" s="23" t="s">
        <v>261</v>
      </c>
      <c r="C122" s="36">
        <v>600000</v>
      </c>
      <c r="D122" s="35"/>
      <c r="E122" s="24">
        <f t="shared" si="135"/>
        <v>600000</v>
      </c>
      <c r="F122" s="26">
        <v>0</v>
      </c>
      <c r="G122" s="26">
        <v>138827</v>
      </c>
      <c r="H122" s="26">
        <v>0</v>
      </c>
      <c r="I122" s="27">
        <f t="shared" si="139"/>
        <v>138827</v>
      </c>
      <c r="J122" s="26">
        <v>0</v>
      </c>
      <c r="K122" s="26"/>
      <c r="L122" s="26">
        <v>0</v>
      </c>
      <c r="M122" s="26">
        <f>SUM(J122:L122)</f>
        <v>0</v>
      </c>
      <c r="N122" s="26">
        <v>0</v>
      </c>
      <c r="O122" s="26">
        <v>0</v>
      </c>
      <c r="P122" s="26">
        <v>0</v>
      </c>
      <c r="Q122" s="26">
        <f>SUM(N122:P122)</f>
        <v>0</v>
      </c>
      <c r="R122" s="26">
        <v>0</v>
      </c>
      <c r="S122" s="26">
        <v>0</v>
      </c>
      <c r="T122" s="26">
        <v>0</v>
      </c>
      <c r="U122" s="26">
        <f t="shared" si="136"/>
        <v>0</v>
      </c>
      <c r="V122" s="26">
        <f t="shared" si="137"/>
        <v>138827</v>
      </c>
      <c r="W122" s="26">
        <f t="shared" si="138"/>
        <v>461173</v>
      </c>
      <c r="X122" s="11">
        <f t="shared" si="107"/>
        <v>0</v>
      </c>
      <c r="Y122" s="2">
        <f t="shared" si="89"/>
        <v>555308</v>
      </c>
      <c r="Z122" s="2">
        <f t="shared" si="110"/>
        <v>27765.4</v>
      </c>
      <c r="AA122" s="51">
        <f t="shared" si="94"/>
        <v>583073.4</v>
      </c>
    </row>
    <row r="123" spans="1:44" s="16" customFormat="1" ht="18" customHeight="1" x14ac:dyDescent="0.25">
      <c r="A123" s="38" t="s">
        <v>262</v>
      </c>
      <c r="B123" s="19" t="s">
        <v>263</v>
      </c>
      <c r="C123" s="39">
        <f>SUM(C124:C128)</f>
        <v>2000000</v>
      </c>
      <c r="D123" s="39">
        <f t="shared" ref="D123:W123" si="140">SUM(D124:D128)</f>
        <v>0</v>
      </c>
      <c r="E123" s="39">
        <f t="shared" si="140"/>
        <v>2000000</v>
      </c>
      <c r="F123" s="39">
        <f t="shared" si="140"/>
        <v>8828.31</v>
      </c>
      <c r="G123" s="39">
        <f t="shared" si="140"/>
        <v>412055.81</v>
      </c>
      <c r="H123" s="39">
        <f t="shared" si="140"/>
        <v>26150.05</v>
      </c>
      <c r="I123" s="39">
        <f t="shared" si="140"/>
        <v>447034.17</v>
      </c>
      <c r="J123" s="39">
        <f t="shared" si="140"/>
        <v>0</v>
      </c>
      <c r="K123" s="39">
        <f>SUM(K124:K128)</f>
        <v>377686.39999999997</v>
      </c>
      <c r="L123" s="39">
        <f t="shared" si="140"/>
        <v>0</v>
      </c>
      <c r="M123" s="39">
        <f t="shared" si="140"/>
        <v>377686.39999999997</v>
      </c>
      <c r="N123" s="39">
        <f t="shared" si="140"/>
        <v>0</v>
      </c>
      <c r="O123" s="39">
        <f t="shared" si="140"/>
        <v>0</v>
      </c>
      <c r="P123" s="39">
        <f t="shared" si="140"/>
        <v>0</v>
      </c>
      <c r="Q123" s="39">
        <f t="shared" si="140"/>
        <v>0</v>
      </c>
      <c r="R123" s="39">
        <f t="shared" si="140"/>
        <v>0</v>
      </c>
      <c r="S123" s="39">
        <f t="shared" si="140"/>
        <v>0</v>
      </c>
      <c r="T123" s="39">
        <f t="shared" si="140"/>
        <v>0</v>
      </c>
      <c r="U123" s="39">
        <f t="shared" si="140"/>
        <v>0</v>
      </c>
      <c r="V123" s="39">
        <f t="shared" si="140"/>
        <v>824720.57</v>
      </c>
      <c r="W123" s="39">
        <f t="shared" si="140"/>
        <v>1552965.83</v>
      </c>
      <c r="X123" s="11">
        <f t="shared" si="107"/>
        <v>0</v>
      </c>
      <c r="Y123" s="2">
        <f t="shared" si="89"/>
        <v>1788136.68</v>
      </c>
      <c r="Z123" s="2">
        <f t="shared" si="110"/>
        <v>89406.834000000003</v>
      </c>
      <c r="AA123" s="2">
        <f t="shared" si="94"/>
        <v>1877543.514</v>
      </c>
    </row>
    <row r="124" spans="1:44" s="1" customFormat="1" ht="15.75" customHeight="1" x14ac:dyDescent="0.25">
      <c r="A124" s="22" t="s">
        <v>264</v>
      </c>
      <c r="B124" s="23" t="s">
        <v>265</v>
      </c>
      <c r="C124" s="36">
        <v>1000000</v>
      </c>
      <c r="D124" s="35"/>
      <c r="E124" s="24">
        <f t="shared" ref="E124:E128" si="141">+C124+D124</f>
        <v>1000000</v>
      </c>
      <c r="F124" s="26">
        <v>180</v>
      </c>
      <c r="G124" s="26">
        <v>258534</v>
      </c>
      <c r="H124" s="26">
        <v>0</v>
      </c>
      <c r="I124" s="27">
        <f>SUM(F124:H124)</f>
        <v>258714</v>
      </c>
      <c r="J124" s="26">
        <v>0</v>
      </c>
      <c r="K124" s="26">
        <v>354000</v>
      </c>
      <c r="L124" s="26">
        <v>0</v>
      </c>
      <c r="M124" s="26">
        <f>SUM(J124:L124)</f>
        <v>354000</v>
      </c>
      <c r="N124" s="26">
        <v>0</v>
      </c>
      <c r="O124" s="26">
        <v>0</v>
      </c>
      <c r="P124" s="26">
        <v>0</v>
      </c>
      <c r="Q124" s="26">
        <f t="shared" ref="Q124:Q128" si="142">SUM(N124:P124)</f>
        <v>0</v>
      </c>
      <c r="R124" s="26">
        <v>0</v>
      </c>
      <c r="S124" s="26">
        <v>0</v>
      </c>
      <c r="T124" s="26">
        <v>0</v>
      </c>
      <c r="U124" s="26">
        <f t="shared" ref="U124:U128" si="143">SUM(R124:T124)</f>
        <v>0</v>
      </c>
      <c r="V124" s="26">
        <f t="shared" ref="V124:V128" si="144">+Q124+M124+I124+U124</f>
        <v>612714</v>
      </c>
      <c r="W124" s="26">
        <f t="shared" ref="W124:W128" si="145">+E124-I124</f>
        <v>741286</v>
      </c>
      <c r="X124" s="11">
        <f t="shared" si="107"/>
        <v>0</v>
      </c>
      <c r="Y124" s="2">
        <f t="shared" si="89"/>
        <v>1034856</v>
      </c>
      <c r="Z124" s="2">
        <f t="shared" si="110"/>
        <v>51742.8</v>
      </c>
      <c r="AA124" s="2">
        <f t="shared" si="94"/>
        <v>1086598.8</v>
      </c>
    </row>
    <row r="125" spans="1:44" s="1" customFormat="1" ht="15.75" customHeight="1" x14ac:dyDescent="0.25">
      <c r="A125" s="22" t="s">
        <v>266</v>
      </c>
      <c r="B125" s="23" t="s">
        <v>267</v>
      </c>
      <c r="C125" s="36">
        <v>300000</v>
      </c>
      <c r="D125" s="35"/>
      <c r="E125" s="24">
        <f t="shared" si="141"/>
        <v>300000</v>
      </c>
      <c r="F125" s="26">
        <v>8648.31</v>
      </c>
      <c r="G125" s="26">
        <v>35883.81</v>
      </c>
      <c r="H125" s="26">
        <v>26150.05</v>
      </c>
      <c r="I125" s="27">
        <f t="shared" ref="I125:I128" si="146">SUM(F125:H125)</f>
        <v>70682.17</v>
      </c>
      <c r="J125" s="26">
        <v>0</v>
      </c>
      <c r="K125" s="26">
        <v>2953.8</v>
      </c>
      <c r="L125" s="26">
        <v>0</v>
      </c>
      <c r="M125" s="26">
        <f t="shared" ref="M125:M128" si="147">SUM(J125:L125)</f>
        <v>2953.8</v>
      </c>
      <c r="N125" s="26">
        <v>0</v>
      </c>
      <c r="O125" s="26">
        <v>0</v>
      </c>
      <c r="P125" s="26">
        <v>0</v>
      </c>
      <c r="Q125" s="26">
        <f t="shared" si="142"/>
        <v>0</v>
      </c>
      <c r="R125" s="26">
        <v>0</v>
      </c>
      <c r="S125" s="26">
        <v>0</v>
      </c>
      <c r="T125" s="26">
        <v>0</v>
      </c>
      <c r="U125" s="26">
        <f t="shared" si="143"/>
        <v>0</v>
      </c>
      <c r="V125" s="26">
        <f t="shared" si="144"/>
        <v>73635.97</v>
      </c>
      <c r="W125" s="26">
        <f t="shared" si="145"/>
        <v>229317.83000000002</v>
      </c>
      <c r="X125" s="11">
        <f t="shared" si="107"/>
        <v>0</v>
      </c>
      <c r="Y125" s="2">
        <f t="shared" si="89"/>
        <v>282728.68</v>
      </c>
      <c r="Z125" s="2">
        <f t="shared" si="110"/>
        <v>14136.434000000001</v>
      </c>
      <c r="AA125" s="2">
        <f>+Y125+Z125</f>
        <v>296865.114</v>
      </c>
    </row>
    <row r="126" spans="1:44" s="1" customFormat="1" ht="15.75" customHeight="1" x14ac:dyDescent="0.25">
      <c r="A126" s="22" t="s">
        <v>268</v>
      </c>
      <c r="B126" s="23" t="s">
        <v>269</v>
      </c>
      <c r="C126" s="36">
        <v>100000</v>
      </c>
      <c r="D126" s="56"/>
      <c r="E126" s="24">
        <f t="shared" si="141"/>
        <v>100000</v>
      </c>
      <c r="F126" s="26">
        <v>0</v>
      </c>
      <c r="G126" s="26">
        <v>0</v>
      </c>
      <c r="H126" s="26">
        <v>0</v>
      </c>
      <c r="I126" s="27">
        <f t="shared" si="146"/>
        <v>0</v>
      </c>
      <c r="J126" s="26">
        <v>0</v>
      </c>
      <c r="K126" s="26">
        <v>20732.599999999999</v>
      </c>
      <c r="L126" s="26">
        <v>0</v>
      </c>
      <c r="M126" s="26">
        <f t="shared" si="147"/>
        <v>20732.599999999999</v>
      </c>
      <c r="N126" s="26">
        <v>0</v>
      </c>
      <c r="O126" s="26">
        <v>0</v>
      </c>
      <c r="P126" s="26">
        <v>0</v>
      </c>
      <c r="Q126" s="26">
        <f t="shared" si="142"/>
        <v>0</v>
      </c>
      <c r="R126" s="26">
        <v>0</v>
      </c>
      <c r="S126" s="26">
        <v>0</v>
      </c>
      <c r="T126" s="26">
        <v>0</v>
      </c>
      <c r="U126" s="26">
        <f t="shared" si="143"/>
        <v>0</v>
      </c>
      <c r="V126" s="26">
        <f t="shared" si="144"/>
        <v>20732.599999999999</v>
      </c>
      <c r="W126" s="26">
        <f t="shared" si="145"/>
        <v>100000</v>
      </c>
      <c r="X126" s="11">
        <f t="shared" si="107"/>
        <v>0</v>
      </c>
      <c r="Y126" s="2">
        <f t="shared" ref="Y126:Y190" si="148">+I126*4</f>
        <v>0</v>
      </c>
      <c r="Z126" s="2">
        <f t="shared" si="110"/>
        <v>0</v>
      </c>
      <c r="AA126" s="2">
        <f t="shared" ref="AA126:AA190" si="149">+Y126+Z126</f>
        <v>0</v>
      </c>
    </row>
    <row r="127" spans="1:44" s="1" customFormat="1" ht="15.75" x14ac:dyDescent="0.25">
      <c r="A127" s="22" t="s">
        <v>270</v>
      </c>
      <c r="B127" s="23" t="s">
        <v>271</v>
      </c>
      <c r="C127" s="36">
        <v>500000</v>
      </c>
      <c r="D127" s="35"/>
      <c r="E127" s="24">
        <f t="shared" si="141"/>
        <v>500000</v>
      </c>
      <c r="F127" s="26">
        <v>0</v>
      </c>
      <c r="G127" s="26">
        <v>117638</v>
      </c>
      <c r="H127" s="26">
        <v>0</v>
      </c>
      <c r="I127" s="27">
        <f t="shared" si="146"/>
        <v>117638</v>
      </c>
      <c r="J127" s="26">
        <v>0</v>
      </c>
      <c r="K127" s="26"/>
      <c r="L127" s="26">
        <v>0</v>
      </c>
      <c r="M127" s="26">
        <f t="shared" si="147"/>
        <v>0</v>
      </c>
      <c r="N127" s="26">
        <v>0</v>
      </c>
      <c r="O127" s="26">
        <v>0</v>
      </c>
      <c r="P127" s="26">
        <v>0</v>
      </c>
      <c r="Q127" s="26">
        <f t="shared" si="142"/>
        <v>0</v>
      </c>
      <c r="R127" s="26">
        <v>0</v>
      </c>
      <c r="S127" s="26">
        <v>0</v>
      </c>
      <c r="T127" s="26">
        <v>0</v>
      </c>
      <c r="U127" s="26">
        <f t="shared" si="143"/>
        <v>0</v>
      </c>
      <c r="V127" s="26">
        <f t="shared" si="144"/>
        <v>117638</v>
      </c>
      <c r="W127" s="26">
        <f t="shared" si="145"/>
        <v>382362</v>
      </c>
      <c r="X127" s="11">
        <f t="shared" si="107"/>
        <v>0</v>
      </c>
      <c r="Y127" s="2">
        <f t="shared" si="148"/>
        <v>470552</v>
      </c>
      <c r="Z127" s="2">
        <f t="shared" si="110"/>
        <v>23527.600000000002</v>
      </c>
      <c r="AA127" s="51">
        <f t="shared" si="149"/>
        <v>494079.6</v>
      </c>
    </row>
    <row r="128" spans="1:44" s="1" customFormat="1" ht="15.75" x14ac:dyDescent="0.25">
      <c r="A128" s="22" t="s">
        <v>272</v>
      </c>
      <c r="B128" s="23" t="s">
        <v>273</v>
      </c>
      <c r="C128" s="36">
        <v>100000</v>
      </c>
      <c r="D128" s="25"/>
      <c r="E128" s="24">
        <f t="shared" si="141"/>
        <v>100000</v>
      </c>
      <c r="F128" s="26">
        <v>0</v>
      </c>
      <c r="G128" s="26">
        <v>0</v>
      </c>
      <c r="H128" s="26">
        <v>0</v>
      </c>
      <c r="I128" s="27">
        <f t="shared" si="146"/>
        <v>0</v>
      </c>
      <c r="J128" s="26">
        <v>0</v>
      </c>
      <c r="K128" s="26">
        <v>0</v>
      </c>
      <c r="L128" s="26">
        <v>0</v>
      </c>
      <c r="M128" s="26">
        <f t="shared" si="147"/>
        <v>0</v>
      </c>
      <c r="N128" s="26">
        <v>0</v>
      </c>
      <c r="O128" s="26">
        <v>0</v>
      </c>
      <c r="P128" s="26">
        <v>0</v>
      </c>
      <c r="Q128" s="26">
        <f t="shared" si="142"/>
        <v>0</v>
      </c>
      <c r="R128" s="26">
        <v>0</v>
      </c>
      <c r="S128" s="26">
        <v>0</v>
      </c>
      <c r="T128" s="26">
        <v>0</v>
      </c>
      <c r="U128" s="26">
        <f t="shared" si="143"/>
        <v>0</v>
      </c>
      <c r="V128" s="26">
        <f t="shared" si="144"/>
        <v>0</v>
      </c>
      <c r="W128" s="26">
        <f t="shared" si="145"/>
        <v>100000</v>
      </c>
      <c r="X128" s="11">
        <f t="shared" si="107"/>
        <v>0</v>
      </c>
      <c r="Y128" s="2">
        <f t="shared" si="148"/>
        <v>0</v>
      </c>
      <c r="Z128" s="2">
        <f t="shared" si="110"/>
        <v>0</v>
      </c>
      <c r="AA128" s="2">
        <f t="shared" si="149"/>
        <v>0</v>
      </c>
    </row>
    <row r="129" spans="1:27" s="16" customFormat="1" ht="18" customHeight="1" x14ac:dyDescent="0.25">
      <c r="A129" s="38" t="s">
        <v>274</v>
      </c>
      <c r="B129" s="19" t="s">
        <v>275</v>
      </c>
      <c r="C129" s="39">
        <f>SUM(C130:C131)</f>
        <v>750000</v>
      </c>
      <c r="D129" s="39">
        <f t="shared" ref="D129:E129" si="150">SUM(D130:D131)</f>
        <v>0</v>
      </c>
      <c r="E129" s="39">
        <f t="shared" si="150"/>
        <v>750000</v>
      </c>
      <c r="F129" s="39">
        <f>SUM(F130:F131)</f>
        <v>0</v>
      </c>
      <c r="G129" s="39">
        <f>SUM(G130:G131)</f>
        <v>0</v>
      </c>
      <c r="H129" s="39">
        <f>SUM(H130:H131)</f>
        <v>178926.85</v>
      </c>
      <c r="I129" s="39">
        <f>+I130</f>
        <v>178926.85</v>
      </c>
      <c r="J129" s="39">
        <f t="shared" ref="J129" si="151">SUM(J130:J131)</f>
        <v>0</v>
      </c>
      <c r="K129" s="39">
        <f>+K130</f>
        <v>300714.5</v>
      </c>
      <c r="L129" s="39">
        <f t="shared" ref="L129:V129" si="152">+L130</f>
        <v>0</v>
      </c>
      <c r="M129" s="39">
        <f t="shared" si="152"/>
        <v>300714.5</v>
      </c>
      <c r="N129" s="39">
        <f t="shared" si="152"/>
        <v>0</v>
      </c>
      <c r="O129" s="39">
        <f t="shared" si="152"/>
        <v>0</v>
      </c>
      <c r="P129" s="39">
        <f t="shared" si="152"/>
        <v>0</v>
      </c>
      <c r="Q129" s="39">
        <f>+Q130</f>
        <v>0</v>
      </c>
      <c r="R129" s="39">
        <f t="shared" si="152"/>
        <v>0</v>
      </c>
      <c r="S129" s="39">
        <f t="shared" si="152"/>
        <v>0</v>
      </c>
      <c r="T129" s="39">
        <f t="shared" si="152"/>
        <v>0</v>
      </c>
      <c r="U129" s="39">
        <f t="shared" si="152"/>
        <v>0</v>
      </c>
      <c r="V129" s="39">
        <f t="shared" si="152"/>
        <v>479641.35</v>
      </c>
      <c r="W129" s="39">
        <f>SUM(W130)</f>
        <v>571073.15</v>
      </c>
      <c r="X129" s="11">
        <f t="shared" si="107"/>
        <v>0</v>
      </c>
      <c r="Y129" s="2">
        <f t="shared" si="148"/>
        <v>715707.4</v>
      </c>
      <c r="Z129" s="2">
        <f t="shared" si="110"/>
        <v>35785.370000000003</v>
      </c>
      <c r="AA129" s="2">
        <f t="shared" si="149"/>
        <v>751492.77</v>
      </c>
    </row>
    <row r="130" spans="1:27" s="1" customFormat="1" ht="21.75" customHeight="1" x14ac:dyDescent="0.25">
      <c r="A130" s="22" t="s">
        <v>276</v>
      </c>
      <c r="B130" s="23" t="s">
        <v>277</v>
      </c>
      <c r="C130" s="36">
        <v>750000</v>
      </c>
      <c r="D130" s="35"/>
      <c r="E130" s="24">
        <f>+C130+D130</f>
        <v>750000</v>
      </c>
      <c r="F130" s="26">
        <v>0</v>
      </c>
      <c r="G130" s="26">
        <v>0</v>
      </c>
      <c r="H130" s="26">
        <v>178926.85</v>
      </c>
      <c r="I130" s="27">
        <f>SUM(F130:H130)</f>
        <v>178926.85</v>
      </c>
      <c r="J130" s="26">
        <v>0</v>
      </c>
      <c r="K130" s="26">
        <v>300714.5</v>
      </c>
      <c r="L130" s="26">
        <v>0</v>
      </c>
      <c r="M130" s="26">
        <f>SUM(J130:L130)</f>
        <v>300714.5</v>
      </c>
      <c r="N130" s="26">
        <v>0</v>
      </c>
      <c r="O130" s="26">
        <v>0</v>
      </c>
      <c r="P130" s="26">
        <v>0</v>
      </c>
      <c r="Q130" s="26">
        <f>SUM(N130:P130)</f>
        <v>0</v>
      </c>
      <c r="R130" s="26">
        <v>0</v>
      </c>
      <c r="S130" s="26">
        <v>0</v>
      </c>
      <c r="T130" s="26">
        <v>0</v>
      </c>
      <c r="U130" s="26">
        <f>SUM(R130:T130)</f>
        <v>0</v>
      </c>
      <c r="V130" s="26">
        <f>+Q130+M130+I130+U130</f>
        <v>479641.35</v>
      </c>
      <c r="W130" s="26">
        <f>+E130-I130</f>
        <v>571073.15</v>
      </c>
      <c r="X130" s="11">
        <f t="shared" si="107"/>
        <v>0</v>
      </c>
      <c r="Y130" s="2">
        <f t="shared" si="148"/>
        <v>715707.4</v>
      </c>
      <c r="Z130" s="2">
        <f t="shared" si="110"/>
        <v>35785.370000000003</v>
      </c>
      <c r="AA130" s="2">
        <f t="shared" si="149"/>
        <v>751492.77</v>
      </c>
    </row>
    <row r="131" spans="1:27" s="1" customFormat="1" ht="0.75" customHeight="1" x14ac:dyDescent="0.25">
      <c r="A131" s="22"/>
      <c r="B131" s="23"/>
      <c r="C131" s="57"/>
      <c r="D131" s="58"/>
      <c r="E131" s="59"/>
      <c r="F131" s="60"/>
      <c r="G131" s="60"/>
      <c r="H131" s="60">
        <v>0</v>
      </c>
      <c r="I131" s="61" t="e">
        <f>+#REF!+#REF!+#REF!+A131+B131+#REF!+D131+#REF!+E131+F131+G131+H131</f>
        <v>#REF!</v>
      </c>
      <c r="J131" s="59"/>
      <c r="K131" s="60"/>
      <c r="L131" s="60"/>
      <c r="M131" s="60" t="e">
        <f>+#REF!+A131+B131+D131+#REF!+E131+G131+H131+I131+J131+K131+L131</f>
        <v>#REF!</v>
      </c>
      <c r="N131" s="60"/>
      <c r="O131" s="60"/>
      <c r="P131" s="60"/>
      <c r="Q131" s="61" t="e">
        <f>+#REF!+#REF!+#REF!+N131+#REF!+#REF!+#REF!+#REF!+#REF!+#REF!+O131+P131</f>
        <v>#REF!</v>
      </c>
      <c r="R131" s="60"/>
      <c r="S131" s="60"/>
      <c r="T131" s="60"/>
      <c r="U131" s="60"/>
      <c r="V131" s="60"/>
      <c r="W131" s="60"/>
      <c r="X131" s="11" t="e">
        <f t="shared" si="107"/>
        <v>#REF!</v>
      </c>
      <c r="Y131" s="2" t="e">
        <f t="shared" si="148"/>
        <v>#REF!</v>
      </c>
      <c r="Z131" s="2" t="e">
        <f t="shared" si="110"/>
        <v>#REF!</v>
      </c>
      <c r="AA131" s="2" t="e">
        <f t="shared" si="149"/>
        <v>#REF!</v>
      </c>
    </row>
    <row r="132" spans="1:27" s="16" customFormat="1" ht="16.5" customHeight="1" x14ac:dyDescent="0.25">
      <c r="A132" s="38" t="s">
        <v>278</v>
      </c>
      <c r="B132" s="19" t="s">
        <v>279</v>
      </c>
      <c r="C132" s="39">
        <f>SUM(C133:C137)</f>
        <v>10326000</v>
      </c>
      <c r="D132" s="39">
        <f t="shared" ref="D132:L132" si="153">SUM(D133:D137)</f>
        <v>0</v>
      </c>
      <c r="E132" s="39">
        <f t="shared" si="153"/>
        <v>10326000</v>
      </c>
      <c r="F132" s="39">
        <f t="shared" si="153"/>
        <v>18324.419999999998</v>
      </c>
      <c r="G132" s="39">
        <f t="shared" si="153"/>
        <v>1631918.67</v>
      </c>
      <c r="H132" s="39">
        <f>SUM(H133:H137)</f>
        <v>873335.76</v>
      </c>
      <c r="I132" s="39">
        <f t="shared" si="153"/>
        <v>2523578.8499999996</v>
      </c>
      <c r="J132" s="39">
        <f t="shared" si="153"/>
        <v>0</v>
      </c>
      <c r="K132" s="39">
        <f>SUM(K133:K137)</f>
        <v>1656734.97</v>
      </c>
      <c r="L132" s="39">
        <f t="shared" si="153"/>
        <v>0</v>
      </c>
      <c r="M132" s="39">
        <f>+M133+M135+M137+M136+M134</f>
        <v>1656734.97</v>
      </c>
      <c r="N132" s="39">
        <f t="shared" ref="N132:W132" si="154">SUM(N133:N137)</f>
        <v>0</v>
      </c>
      <c r="O132" s="39">
        <f t="shared" ref="O132" si="155">SUM(O133:O137)</f>
        <v>0</v>
      </c>
      <c r="P132" s="39">
        <f t="shared" si="154"/>
        <v>0</v>
      </c>
      <c r="Q132" s="39">
        <f>SUM(Q133:Q137)</f>
        <v>0</v>
      </c>
      <c r="R132" s="39">
        <f t="shared" ref="R132:U132" si="156">SUM(R133:R137)</f>
        <v>0</v>
      </c>
      <c r="S132" s="39">
        <f t="shared" si="156"/>
        <v>0</v>
      </c>
      <c r="T132" s="39">
        <f t="shared" si="156"/>
        <v>0</v>
      </c>
      <c r="U132" s="39">
        <f t="shared" si="156"/>
        <v>0</v>
      </c>
      <c r="V132" s="39">
        <f t="shared" si="154"/>
        <v>4180313.8199999994</v>
      </c>
      <c r="W132" s="39">
        <f t="shared" si="154"/>
        <v>7802421.1500000004</v>
      </c>
      <c r="X132" s="11">
        <f t="shared" si="107"/>
        <v>0</v>
      </c>
      <c r="Y132" s="2">
        <f t="shared" si="148"/>
        <v>10094315.399999999</v>
      </c>
      <c r="Z132" s="2">
        <f t="shared" si="110"/>
        <v>504715.76999999996</v>
      </c>
      <c r="AA132" s="2">
        <f t="shared" si="149"/>
        <v>10599031.169999998</v>
      </c>
    </row>
    <row r="133" spans="1:27" s="1" customFormat="1" ht="16.5" customHeight="1" x14ac:dyDescent="0.25">
      <c r="A133" s="22" t="s">
        <v>280</v>
      </c>
      <c r="B133" s="23" t="s">
        <v>281</v>
      </c>
      <c r="C133" s="36">
        <v>10000</v>
      </c>
      <c r="D133" s="58"/>
      <c r="E133" s="24">
        <f t="shared" ref="E133:E137" si="157">+C133+D133</f>
        <v>10000</v>
      </c>
      <c r="F133" s="26">
        <v>0</v>
      </c>
      <c r="G133" s="26">
        <v>0</v>
      </c>
      <c r="H133" s="26">
        <v>0</v>
      </c>
      <c r="I133" s="27">
        <f>SUM(F133:H133)</f>
        <v>0</v>
      </c>
      <c r="J133" s="26">
        <v>0</v>
      </c>
      <c r="K133" s="26"/>
      <c r="L133" s="26">
        <v>0</v>
      </c>
      <c r="M133" s="26">
        <f>SUM(J133:L133)</f>
        <v>0</v>
      </c>
      <c r="N133" s="26">
        <v>0</v>
      </c>
      <c r="O133" s="26">
        <v>0</v>
      </c>
      <c r="P133" s="26">
        <v>0</v>
      </c>
      <c r="Q133" s="26">
        <f>SUM(N133:P133)</f>
        <v>0</v>
      </c>
      <c r="R133" s="26">
        <v>0</v>
      </c>
      <c r="S133" s="26">
        <v>0</v>
      </c>
      <c r="T133" s="26">
        <v>0</v>
      </c>
      <c r="U133" s="26">
        <f t="shared" ref="U133:U137" si="158">SUM(R133:T133)</f>
        <v>0</v>
      </c>
      <c r="V133" s="26">
        <f t="shared" ref="V133:V137" si="159">+Q133+M133+I133+U133</f>
        <v>0</v>
      </c>
      <c r="W133" s="26">
        <f t="shared" ref="W133:W137" si="160">+E133-I133</f>
        <v>10000</v>
      </c>
      <c r="X133" s="11">
        <f t="shared" si="107"/>
        <v>0</v>
      </c>
      <c r="Y133" s="2">
        <f t="shared" si="148"/>
        <v>0</v>
      </c>
      <c r="Z133" s="2">
        <f t="shared" si="110"/>
        <v>0</v>
      </c>
      <c r="AA133" s="2">
        <f t="shared" si="149"/>
        <v>0</v>
      </c>
    </row>
    <row r="134" spans="1:27" s="1" customFormat="1" ht="17.25" hidden="1" customHeight="1" x14ac:dyDescent="0.25">
      <c r="A134" s="22" t="s">
        <v>282</v>
      </c>
      <c r="B134" s="23" t="s">
        <v>283</v>
      </c>
      <c r="C134" s="36">
        <v>0</v>
      </c>
      <c r="D134" s="58"/>
      <c r="E134" s="24">
        <f t="shared" si="157"/>
        <v>0</v>
      </c>
      <c r="F134" s="26">
        <v>0</v>
      </c>
      <c r="G134" s="26"/>
      <c r="H134" s="26">
        <v>0</v>
      </c>
      <c r="I134" s="27">
        <f t="shared" ref="I134:I137" si="161">SUM(F134:H134)</f>
        <v>0</v>
      </c>
      <c r="J134" s="26">
        <v>0</v>
      </c>
      <c r="K134" s="26"/>
      <c r="L134" s="26">
        <v>0</v>
      </c>
      <c r="M134" s="26">
        <f t="shared" ref="M134:M137" si="162">SUM(J134:L134)</f>
        <v>0</v>
      </c>
      <c r="N134" s="26">
        <v>0</v>
      </c>
      <c r="O134" s="26">
        <v>0</v>
      </c>
      <c r="P134" s="26">
        <v>0</v>
      </c>
      <c r="Q134" s="26">
        <f>SUM(N134:P134)</f>
        <v>0</v>
      </c>
      <c r="R134" s="26">
        <v>0</v>
      </c>
      <c r="S134" s="26">
        <v>0</v>
      </c>
      <c r="T134" s="26">
        <v>0</v>
      </c>
      <c r="U134" s="26">
        <f t="shared" si="158"/>
        <v>0</v>
      </c>
      <c r="V134" s="26">
        <f t="shared" si="159"/>
        <v>0</v>
      </c>
      <c r="W134" s="26">
        <f t="shared" si="160"/>
        <v>0</v>
      </c>
      <c r="X134" s="11">
        <f t="shared" si="107"/>
        <v>0</v>
      </c>
      <c r="Y134" s="2">
        <f t="shared" si="148"/>
        <v>0</v>
      </c>
      <c r="Z134" s="2">
        <f t="shared" si="110"/>
        <v>0</v>
      </c>
      <c r="AA134" s="2">
        <f t="shared" si="149"/>
        <v>0</v>
      </c>
    </row>
    <row r="135" spans="1:27" s="1" customFormat="1" ht="15.75" x14ac:dyDescent="0.25">
      <c r="A135" s="22" t="s">
        <v>284</v>
      </c>
      <c r="B135" s="23" t="s">
        <v>285</v>
      </c>
      <c r="C135" s="36">
        <v>3300000</v>
      </c>
      <c r="D135" s="58"/>
      <c r="E135" s="24">
        <f t="shared" si="157"/>
        <v>3300000</v>
      </c>
      <c r="F135" s="26">
        <v>0</v>
      </c>
      <c r="G135" s="26">
        <v>507039.96</v>
      </c>
      <c r="H135" s="26">
        <v>276634.01</v>
      </c>
      <c r="I135" s="27">
        <f t="shared" si="161"/>
        <v>783673.97</v>
      </c>
      <c r="J135" s="26">
        <v>0</v>
      </c>
      <c r="K135" s="26">
        <v>293155.65999999997</v>
      </c>
      <c r="L135" s="26">
        <v>0</v>
      </c>
      <c r="M135" s="26">
        <f t="shared" si="162"/>
        <v>293155.65999999997</v>
      </c>
      <c r="N135" s="26">
        <v>0</v>
      </c>
      <c r="O135" s="26">
        <v>0</v>
      </c>
      <c r="P135" s="26">
        <v>0</v>
      </c>
      <c r="Q135" s="26">
        <f>SUM(N135:P135)</f>
        <v>0</v>
      </c>
      <c r="R135" s="26">
        <v>0</v>
      </c>
      <c r="S135" s="26">
        <v>0</v>
      </c>
      <c r="T135" s="26">
        <v>0</v>
      </c>
      <c r="U135" s="26">
        <f t="shared" si="158"/>
        <v>0</v>
      </c>
      <c r="V135" s="26">
        <f t="shared" si="159"/>
        <v>1076829.6299999999</v>
      </c>
      <c r="W135" s="26">
        <f t="shared" si="160"/>
        <v>2516326.0300000003</v>
      </c>
      <c r="X135" s="11">
        <f t="shared" si="107"/>
        <v>0</v>
      </c>
      <c r="Y135" s="2">
        <f t="shared" si="148"/>
        <v>3134695.88</v>
      </c>
      <c r="Z135" s="2">
        <f t="shared" si="110"/>
        <v>156734.79399999999</v>
      </c>
      <c r="AA135" s="51">
        <f t="shared" si="149"/>
        <v>3291430.6739999996</v>
      </c>
    </row>
    <row r="136" spans="1:27" s="1" customFormat="1" ht="13.5" customHeight="1" x14ac:dyDescent="0.25">
      <c r="A136" s="22" t="s">
        <v>286</v>
      </c>
      <c r="B136" s="23" t="s">
        <v>287</v>
      </c>
      <c r="C136" s="36">
        <v>16000</v>
      </c>
      <c r="D136" s="35"/>
      <c r="E136" s="24">
        <f t="shared" si="157"/>
        <v>16000</v>
      </c>
      <c r="F136" s="26">
        <v>0</v>
      </c>
      <c r="G136" s="26">
        <v>0</v>
      </c>
      <c r="H136" s="26">
        <v>3728.8</v>
      </c>
      <c r="I136" s="27">
        <f t="shared" si="161"/>
        <v>3728.8</v>
      </c>
      <c r="J136" s="26">
        <v>0</v>
      </c>
      <c r="K136" s="26">
        <v>295347</v>
      </c>
      <c r="L136" s="26">
        <v>0</v>
      </c>
      <c r="M136" s="26">
        <f t="shared" si="162"/>
        <v>295347</v>
      </c>
      <c r="N136" s="26">
        <v>0</v>
      </c>
      <c r="O136" s="26">
        <v>0</v>
      </c>
      <c r="P136" s="26">
        <v>0</v>
      </c>
      <c r="Q136" s="26">
        <f>SUM(N136:P136)</f>
        <v>0</v>
      </c>
      <c r="R136" s="26">
        <v>0</v>
      </c>
      <c r="S136" s="26">
        <v>0</v>
      </c>
      <c r="T136" s="26">
        <v>0</v>
      </c>
      <c r="U136" s="26">
        <f t="shared" si="158"/>
        <v>0</v>
      </c>
      <c r="V136" s="26">
        <f t="shared" si="159"/>
        <v>299075.8</v>
      </c>
      <c r="W136" s="26">
        <f t="shared" si="160"/>
        <v>12271.2</v>
      </c>
      <c r="X136" s="11">
        <f t="shared" ref="X136:X199" si="163">+J136+K136+L136-M136</f>
        <v>0</v>
      </c>
      <c r="Y136" s="2">
        <f t="shared" si="148"/>
        <v>14915.2</v>
      </c>
      <c r="Z136" s="2">
        <f t="shared" si="110"/>
        <v>745.7600000000001</v>
      </c>
      <c r="AA136" s="2">
        <f t="shared" si="149"/>
        <v>15660.960000000001</v>
      </c>
    </row>
    <row r="137" spans="1:27" s="1" customFormat="1" ht="15.75" customHeight="1" x14ac:dyDescent="0.25">
      <c r="A137" s="22" t="s">
        <v>288</v>
      </c>
      <c r="B137" s="23" t="s">
        <v>289</v>
      </c>
      <c r="C137" s="36">
        <v>7000000</v>
      </c>
      <c r="D137" s="35"/>
      <c r="E137" s="24">
        <f t="shared" si="157"/>
        <v>7000000</v>
      </c>
      <c r="F137" s="26">
        <v>18324.419999999998</v>
      </c>
      <c r="G137" s="26">
        <v>1124878.71</v>
      </c>
      <c r="H137" s="26">
        <v>592972.94999999995</v>
      </c>
      <c r="I137" s="27">
        <f t="shared" si="161"/>
        <v>1736176.0799999998</v>
      </c>
      <c r="J137" s="26">
        <v>0</v>
      </c>
      <c r="K137" s="26">
        <f>381.95+1067850.36</f>
        <v>1068232.31</v>
      </c>
      <c r="L137" s="26">
        <v>0</v>
      </c>
      <c r="M137" s="26">
        <f t="shared" si="162"/>
        <v>1068232.31</v>
      </c>
      <c r="N137" s="26">
        <v>0</v>
      </c>
      <c r="O137" s="26">
        <v>0</v>
      </c>
      <c r="P137" s="26">
        <v>0</v>
      </c>
      <c r="Q137" s="26">
        <f>SUM(N137:P137)</f>
        <v>0</v>
      </c>
      <c r="R137" s="26">
        <v>0</v>
      </c>
      <c r="S137" s="26">
        <v>0</v>
      </c>
      <c r="T137" s="26">
        <v>0</v>
      </c>
      <c r="U137" s="26">
        <f t="shared" si="158"/>
        <v>0</v>
      </c>
      <c r="V137" s="26">
        <f t="shared" si="159"/>
        <v>2804408.3899999997</v>
      </c>
      <c r="W137" s="26">
        <f t="shared" si="160"/>
        <v>5263823.92</v>
      </c>
      <c r="X137" s="11">
        <f t="shared" si="163"/>
        <v>0</v>
      </c>
      <c r="Y137" s="2">
        <f t="shared" si="148"/>
        <v>6944704.3199999994</v>
      </c>
      <c r="Z137" s="2">
        <f t="shared" ref="Z137:Z202" si="164">+Y137*5%</f>
        <v>347235.21600000001</v>
      </c>
      <c r="AA137" s="51">
        <f t="shared" si="149"/>
        <v>7291939.5359999994</v>
      </c>
    </row>
    <row r="138" spans="1:27" s="16" customFormat="1" ht="17.25" customHeight="1" x14ac:dyDescent="0.25">
      <c r="A138" s="38" t="s">
        <v>290</v>
      </c>
      <c r="B138" s="19" t="s">
        <v>291</v>
      </c>
      <c r="C138" s="39">
        <f>SUM(C139:C151)</f>
        <v>2766000</v>
      </c>
      <c r="D138" s="39">
        <f t="shared" ref="D138:W138" si="165">SUM(D139:D151)</f>
        <v>0</v>
      </c>
      <c r="E138" s="39">
        <f t="shared" si="165"/>
        <v>2766000</v>
      </c>
      <c r="F138" s="39">
        <f t="shared" si="165"/>
        <v>3238.11</v>
      </c>
      <c r="G138" s="39">
        <f t="shared" si="165"/>
        <v>289622.52</v>
      </c>
      <c r="H138" s="39">
        <f t="shared" si="165"/>
        <v>359976.67</v>
      </c>
      <c r="I138" s="39">
        <f t="shared" si="165"/>
        <v>652837.30000000005</v>
      </c>
      <c r="J138" s="39">
        <f t="shared" si="165"/>
        <v>0</v>
      </c>
      <c r="K138" s="39">
        <f>SUM(K139:K151)</f>
        <v>403177.56</v>
      </c>
      <c r="L138" s="39">
        <f t="shared" si="165"/>
        <v>45469.54</v>
      </c>
      <c r="M138" s="39">
        <f t="shared" si="165"/>
        <v>448647.1</v>
      </c>
      <c r="N138" s="39">
        <f t="shared" si="165"/>
        <v>0</v>
      </c>
      <c r="O138" s="39">
        <f t="shared" si="165"/>
        <v>0</v>
      </c>
      <c r="P138" s="39">
        <f t="shared" si="165"/>
        <v>0</v>
      </c>
      <c r="Q138" s="39">
        <f t="shared" si="165"/>
        <v>0</v>
      </c>
      <c r="R138" s="39">
        <f t="shared" si="165"/>
        <v>0</v>
      </c>
      <c r="S138" s="39">
        <f t="shared" si="165"/>
        <v>0</v>
      </c>
      <c r="T138" s="39">
        <f t="shared" si="165"/>
        <v>0</v>
      </c>
      <c r="U138" s="39">
        <f t="shared" si="165"/>
        <v>0</v>
      </c>
      <c r="V138" s="39">
        <f t="shared" si="165"/>
        <v>1101484.4000000001</v>
      </c>
      <c r="W138" s="39">
        <f t="shared" si="165"/>
        <v>2113162.7000000002</v>
      </c>
      <c r="X138" s="11">
        <f t="shared" si="163"/>
        <v>0</v>
      </c>
      <c r="Y138" s="2">
        <f t="shared" si="148"/>
        <v>2611349.2000000002</v>
      </c>
      <c r="Z138" s="2">
        <f t="shared" si="164"/>
        <v>130567.46000000002</v>
      </c>
      <c r="AA138" s="2">
        <f t="shared" si="149"/>
        <v>2741916.66</v>
      </c>
    </row>
    <row r="139" spans="1:27" s="1" customFormat="1" ht="16.5" customHeight="1" x14ac:dyDescent="0.25">
      <c r="A139" s="22" t="s">
        <v>292</v>
      </c>
      <c r="B139" s="23" t="s">
        <v>293</v>
      </c>
      <c r="C139" s="36">
        <v>100000</v>
      </c>
      <c r="D139" s="35"/>
      <c r="E139" s="24">
        <f t="shared" ref="E139:E151" si="166">+C139+D139</f>
        <v>100000</v>
      </c>
      <c r="F139" s="26">
        <v>0</v>
      </c>
      <c r="G139" s="26">
        <v>23600</v>
      </c>
      <c r="H139" s="26">
        <v>0</v>
      </c>
      <c r="I139" s="27">
        <f>SUM(F139:H139)</f>
        <v>23600</v>
      </c>
      <c r="J139" s="26">
        <v>0</v>
      </c>
      <c r="K139" s="26">
        <v>3097.5</v>
      </c>
      <c r="L139" s="26">
        <v>0</v>
      </c>
      <c r="M139" s="26">
        <f>SUM(J139:L139)</f>
        <v>3097.5</v>
      </c>
      <c r="N139" s="26">
        <v>0</v>
      </c>
      <c r="O139" s="26">
        <v>0</v>
      </c>
      <c r="P139" s="26">
        <v>0</v>
      </c>
      <c r="Q139" s="26">
        <f t="shared" ref="Q139:Q151" si="167">SUM(N139:P139)</f>
        <v>0</v>
      </c>
      <c r="R139" s="26">
        <v>0</v>
      </c>
      <c r="S139" s="26">
        <v>0</v>
      </c>
      <c r="T139" s="26">
        <v>0</v>
      </c>
      <c r="U139" s="26">
        <f t="shared" ref="U139:U151" si="168">SUM(R139:T139)</f>
        <v>0</v>
      </c>
      <c r="V139" s="26">
        <f t="shared" ref="V139:V151" si="169">+Q139+M139+I139+U139</f>
        <v>26697.5</v>
      </c>
      <c r="W139" s="26">
        <f t="shared" ref="W139:W151" si="170">+E139-I139</f>
        <v>76400</v>
      </c>
      <c r="X139" s="11">
        <f t="shared" si="163"/>
        <v>0</v>
      </c>
      <c r="Y139" s="2">
        <f t="shared" si="148"/>
        <v>94400</v>
      </c>
      <c r="Z139" s="2">
        <f t="shared" si="164"/>
        <v>4720</v>
      </c>
      <c r="AA139" s="2">
        <f t="shared" si="149"/>
        <v>99120</v>
      </c>
    </row>
    <row r="140" spans="1:27" s="1" customFormat="1" ht="18" hidden="1" customHeight="1" x14ac:dyDescent="0.25">
      <c r="A140" s="22" t="s">
        <v>294</v>
      </c>
      <c r="B140" s="23" t="s">
        <v>295</v>
      </c>
      <c r="C140" s="36">
        <v>0</v>
      </c>
      <c r="D140" s="35"/>
      <c r="E140" s="24">
        <f t="shared" si="166"/>
        <v>0</v>
      </c>
      <c r="F140" s="26"/>
      <c r="G140" s="26"/>
      <c r="H140" s="26">
        <v>0</v>
      </c>
      <c r="I140" s="27">
        <f t="shared" ref="I140:I151" si="171">SUM(F140:H140)</f>
        <v>0</v>
      </c>
      <c r="J140" s="26">
        <v>0</v>
      </c>
      <c r="K140" s="26"/>
      <c r="L140" s="26">
        <v>0</v>
      </c>
      <c r="M140" s="26">
        <f t="shared" ref="M140:M151" si="172">SUM(J140:L140)</f>
        <v>0</v>
      </c>
      <c r="N140" s="26">
        <v>0</v>
      </c>
      <c r="O140" s="26">
        <v>0</v>
      </c>
      <c r="P140" s="26">
        <v>0</v>
      </c>
      <c r="Q140" s="26">
        <f t="shared" si="167"/>
        <v>0</v>
      </c>
      <c r="R140" s="26">
        <v>0</v>
      </c>
      <c r="S140" s="26">
        <v>0</v>
      </c>
      <c r="T140" s="26">
        <v>0</v>
      </c>
      <c r="U140" s="26">
        <f t="shared" si="168"/>
        <v>0</v>
      </c>
      <c r="V140" s="26">
        <f t="shared" si="169"/>
        <v>0</v>
      </c>
      <c r="W140" s="26">
        <f t="shared" si="170"/>
        <v>0</v>
      </c>
      <c r="X140" s="11">
        <f t="shared" si="163"/>
        <v>0</v>
      </c>
      <c r="Y140" s="2">
        <f t="shared" si="148"/>
        <v>0</v>
      </c>
      <c r="Z140" s="2">
        <f t="shared" si="164"/>
        <v>0</v>
      </c>
      <c r="AA140" s="2">
        <f t="shared" si="149"/>
        <v>0</v>
      </c>
    </row>
    <row r="141" spans="1:27" s="1" customFormat="1" ht="17.25" hidden="1" customHeight="1" x14ac:dyDescent="0.25">
      <c r="A141" s="22" t="s">
        <v>296</v>
      </c>
      <c r="B141" s="23" t="s">
        <v>297</v>
      </c>
      <c r="C141" s="36">
        <v>0</v>
      </c>
      <c r="D141" s="35"/>
      <c r="E141" s="24">
        <f t="shared" si="166"/>
        <v>0</v>
      </c>
      <c r="F141" s="26"/>
      <c r="G141" s="26"/>
      <c r="H141" s="26">
        <v>0</v>
      </c>
      <c r="I141" s="27">
        <f t="shared" si="171"/>
        <v>0</v>
      </c>
      <c r="J141" s="26">
        <v>0</v>
      </c>
      <c r="K141" s="26"/>
      <c r="L141" s="26">
        <v>0</v>
      </c>
      <c r="M141" s="26">
        <f t="shared" si="172"/>
        <v>0</v>
      </c>
      <c r="N141" s="26">
        <v>0</v>
      </c>
      <c r="O141" s="26">
        <v>0</v>
      </c>
      <c r="P141" s="26">
        <v>0</v>
      </c>
      <c r="Q141" s="26">
        <f t="shared" si="167"/>
        <v>0</v>
      </c>
      <c r="R141" s="26">
        <v>0</v>
      </c>
      <c r="S141" s="26">
        <v>0</v>
      </c>
      <c r="T141" s="26">
        <v>0</v>
      </c>
      <c r="U141" s="26">
        <f t="shared" si="168"/>
        <v>0</v>
      </c>
      <c r="V141" s="26">
        <f t="shared" si="169"/>
        <v>0</v>
      </c>
      <c r="W141" s="26">
        <f t="shared" si="170"/>
        <v>0</v>
      </c>
      <c r="X141" s="11">
        <f t="shared" si="163"/>
        <v>0</v>
      </c>
      <c r="Y141" s="2">
        <f t="shared" si="148"/>
        <v>0</v>
      </c>
      <c r="Z141" s="2">
        <f t="shared" si="164"/>
        <v>0</v>
      </c>
      <c r="AA141" s="2">
        <f t="shared" si="149"/>
        <v>0</v>
      </c>
    </row>
    <row r="142" spans="1:27" s="1" customFormat="1" ht="13.5" customHeight="1" x14ac:dyDescent="0.25">
      <c r="A142" s="22" t="s">
        <v>298</v>
      </c>
      <c r="B142" s="23" t="s">
        <v>299</v>
      </c>
      <c r="C142" s="36">
        <v>100000</v>
      </c>
      <c r="D142" s="35"/>
      <c r="E142" s="24">
        <f t="shared" si="166"/>
        <v>100000</v>
      </c>
      <c r="F142" s="26">
        <v>0</v>
      </c>
      <c r="G142" s="26">
        <v>0</v>
      </c>
      <c r="H142" s="26">
        <v>23293.200000000001</v>
      </c>
      <c r="I142" s="27">
        <f t="shared" si="171"/>
        <v>23293.200000000001</v>
      </c>
      <c r="J142" s="26">
        <v>0</v>
      </c>
      <c r="K142" s="26"/>
      <c r="L142" s="26">
        <v>2750</v>
      </c>
      <c r="M142" s="26">
        <f t="shared" si="172"/>
        <v>2750</v>
      </c>
      <c r="N142" s="26">
        <v>0</v>
      </c>
      <c r="O142" s="26">
        <v>0</v>
      </c>
      <c r="P142" s="26">
        <v>0</v>
      </c>
      <c r="Q142" s="26">
        <f t="shared" si="167"/>
        <v>0</v>
      </c>
      <c r="R142" s="26">
        <v>0</v>
      </c>
      <c r="S142" s="26">
        <v>0</v>
      </c>
      <c r="T142" s="26">
        <v>0</v>
      </c>
      <c r="U142" s="26">
        <f t="shared" si="168"/>
        <v>0</v>
      </c>
      <c r="V142" s="26">
        <f t="shared" si="169"/>
        <v>26043.200000000001</v>
      </c>
      <c r="W142" s="26">
        <f t="shared" si="170"/>
        <v>76706.8</v>
      </c>
      <c r="X142" s="11">
        <f t="shared" si="163"/>
        <v>0</v>
      </c>
      <c r="Y142" s="2">
        <f t="shared" si="148"/>
        <v>93172.800000000003</v>
      </c>
      <c r="Z142" s="2">
        <f t="shared" si="164"/>
        <v>4658.6400000000003</v>
      </c>
      <c r="AA142" s="2">
        <f t="shared" si="149"/>
        <v>97831.44</v>
      </c>
    </row>
    <row r="143" spans="1:27" s="1" customFormat="1" ht="15.75" customHeight="1" x14ac:dyDescent="0.25">
      <c r="A143" s="22" t="s">
        <v>300</v>
      </c>
      <c r="B143" s="23" t="s">
        <v>301</v>
      </c>
      <c r="C143" s="36">
        <v>10000</v>
      </c>
      <c r="D143" s="35"/>
      <c r="E143" s="24">
        <f t="shared" si="166"/>
        <v>10000</v>
      </c>
      <c r="F143" s="26">
        <v>0</v>
      </c>
      <c r="G143" s="26">
        <v>0</v>
      </c>
      <c r="H143" s="26">
        <v>0</v>
      </c>
      <c r="I143" s="27">
        <f t="shared" si="171"/>
        <v>0</v>
      </c>
      <c r="J143" s="26">
        <v>0</v>
      </c>
      <c r="K143" s="26"/>
      <c r="L143" s="26">
        <v>0</v>
      </c>
      <c r="M143" s="26">
        <f t="shared" si="172"/>
        <v>0</v>
      </c>
      <c r="N143" s="26">
        <v>0</v>
      </c>
      <c r="O143" s="26">
        <v>0</v>
      </c>
      <c r="P143" s="26">
        <v>0</v>
      </c>
      <c r="Q143" s="26">
        <f t="shared" si="167"/>
        <v>0</v>
      </c>
      <c r="R143" s="26">
        <v>0</v>
      </c>
      <c r="S143" s="26">
        <v>0</v>
      </c>
      <c r="T143" s="26">
        <v>0</v>
      </c>
      <c r="U143" s="26">
        <f t="shared" si="168"/>
        <v>0</v>
      </c>
      <c r="V143" s="26">
        <f t="shared" si="169"/>
        <v>0</v>
      </c>
      <c r="W143" s="26">
        <f t="shared" si="170"/>
        <v>10000</v>
      </c>
      <c r="X143" s="11">
        <f t="shared" si="163"/>
        <v>0</v>
      </c>
      <c r="Y143" s="2">
        <f t="shared" si="148"/>
        <v>0</v>
      </c>
      <c r="Z143" s="2">
        <f t="shared" si="164"/>
        <v>0</v>
      </c>
      <c r="AA143" s="2">
        <f t="shared" si="149"/>
        <v>0</v>
      </c>
    </row>
    <row r="144" spans="1:27" s="1" customFormat="1" ht="17.25" customHeight="1" x14ac:dyDescent="0.25">
      <c r="A144" s="22" t="s">
        <v>302</v>
      </c>
      <c r="B144" s="23" t="s">
        <v>303</v>
      </c>
      <c r="C144" s="36">
        <v>326000</v>
      </c>
      <c r="D144" s="35"/>
      <c r="E144" s="24">
        <f t="shared" si="166"/>
        <v>326000</v>
      </c>
      <c r="F144" s="26">
        <v>0</v>
      </c>
      <c r="G144" s="26">
        <v>0</v>
      </c>
      <c r="H144" s="26">
        <v>74151.600000000006</v>
      </c>
      <c r="I144" s="27">
        <f t="shared" si="171"/>
        <v>74151.600000000006</v>
      </c>
      <c r="J144" s="26">
        <v>0</v>
      </c>
      <c r="K144" s="26"/>
      <c r="L144" s="26">
        <v>0</v>
      </c>
      <c r="M144" s="26">
        <f t="shared" si="172"/>
        <v>0</v>
      </c>
      <c r="N144" s="26">
        <v>0</v>
      </c>
      <c r="O144" s="26">
        <v>0</v>
      </c>
      <c r="P144" s="26">
        <v>0</v>
      </c>
      <c r="Q144" s="26">
        <f t="shared" si="167"/>
        <v>0</v>
      </c>
      <c r="R144" s="26">
        <v>0</v>
      </c>
      <c r="S144" s="26">
        <v>0</v>
      </c>
      <c r="T144" s="26">
        <v>0</v>
      </c>
      <c r="U144" s="26">
        <f t="shared" si="168"/>
        <v>0</v>
      </c>
      <c r="V144" s="26">
        <f t="shared" si="169"/>
        <v>74151.600000000006</v>
      </c>
      <c r="W144" s="26">
        <f t="shared" si="170"/>
        <v>251848.4</v>
      </c>
      <c r="X144" s="11">
        <f t="shared" si="163"/>
        <v>0</v>
      </c>
      <c r="Y144" s="2">
        <f t="shared" si="148"/>
        <v>296606.40000000002</v>
      </c>
      <c r="Z144" s="2">
        <f t="shared" si="164"/>
        <v>14830.320000000002</v>
      </c>
      <c r="AA144" s="51">
        <f t="shared" si="149"/>
        <v>311436.72000000003</v>
      </c>
    </row>
    <row r="145" spans="1:44" s="1" customFormat="1" ht="15" customHeight="1" x14ac:dyDescent="0.25">
      <c r="A145" s="22" t="s">
        <v>304</v>
      </c>
      <c r="B145" s="23" t="s">
        <v>305</v>
      </c>
      <c r="C145" s="36">
        <v>100000</v>
      </c>
      <c r="D145" s="35"/>
      <c r="E145" s="24">
        <f t="shared" si="166"/>
        <v>100000</v>
      </c>
      <c r="F145" s="26">
        <v>0</v>
      </c>
      <c r="G145" s="26">
        <v>3181.97</v>
      </c>
      <c r="H145" s="26">
        <v>24780</v>
      </c>
      <c r="I145" s="27">
        <f t="shared" si="171"/>
        <v>27961.97</v>
      </c>
      <c r="J145" s="26">
        <v>0</v>
      </c>
      <c r="K145" s="26">
        <v>64.989999999999995</v>
      </c>
      <c r="L145" s="26">
        <v>0</v>
      </c>
      <c r="M145" s="26">
        <f t="shared" si="172"/>
        <v>64.989999999999995</v>
      </c>
      <c r="N145" s="26">
        <v>0</v>
      </c>
      <c r="O145" s="26">
        <v>0</v>
      </c>
      <c r="P145" s="26">
        <v>0</v>
      </c>
      <c r="Q145" s="26">
        <f t="shared" si="167"/>
        <v>0</v>
      </c>
      <c r="R145" s="26">
        <v>0</v>
      </c>
      <c r="S145" s="26">
        <v>0</v>
      </c>
      <c r="T145" s="26">
        <v>0</v>
      </c>
      <c r="U145" s="26">
        <f t="shared" si="168"/>
        <v>0</v>
      </c>
      <c r="V145" s="26">
        <f t="shared" si="169"/>
        <v>28026.960000000003</v>
      </c>
      <c r="W145" s="26">
        <f t="shared" si="170"/>
        <v>72038.03</v>
      </c>
      <c r="X145" s="11">
        <f t="shared" si="163"/>
        <v>0</v>
      </c>
      <c r="Y145" s="2">
        <f t="shared" si="148"/>
        <v>111847.88</v>
      </c>
      <c r="Z145" s="2">
        <f t="shared" si="164"/>
        <v>5592.3940000000002</v>
      </c>
      <c r="AA145" s="2">
        <f t="shared" si="149"/>
        <v>117440.274</v>
      </c>
    </row>
    <row r="146" spans="1:44" s="1" customFormat="1" ht="15" customHeight="1" x14ac:dyDescent="0.25">
      <c r="A146" s="22" t="s">
        <v>306</v>
      </c>
      <c r="B146" s="23" t="s">
        <v>307</v>
      </c>
      <c r="C146" s="36">
        <v>80000</v>
      </c>
      <c r="D146" s="35"/>
      <c r="E146" s="24">
        <f t="shared" si="166"/>
        <v>80000</v>
      </c>
      <c r="F146" s="26">
        <v>0</v>
      </c>
      <c r="G146" s="26">
        <v>0</v>
      </c>
      <c r="H146" s="26">
        <v>18780.45</v>
      </c>
      <c r="I146" s="27">
        <f t="shared" si="171"/>
        <v>18780.45</v>
      </c>
      <c r="J146" s="26">
        <v>0</v>
      </c>
      <c r="K146" s="26"/>
      <c r="L146" s="26">
        <v>38619.54</v>
      </c>
      <c r="M146" s="26">
        <f t="shared" si="172"/>
        <v>38619.54</v>
      </c>
      <c r="N146" s="26"/>
      <c r="O146" s="26"/>
      <c r="P146" s="26"/>
      <c r="Q146" s="26"/>
      <c r="R146" s="26"/>
      <c r="S146" s="26"/>
      <c r="T146" s="26"/>
      <c r="U146" s="26"/>
      <c r="V146" s="26">
        <f t="shared" si="169"/>
        <v>57399.990000000005</v>
      </c>
      <c r="W146" s="26">
        <f t="shared" si="170"/>
        <v>61219.55</v>
      </c>
      <c r="X146" s="11">
        <f t="shared" si="163"/>
        <v>0</v>
      </c>
      <c r="Y146" s="2">
        <f t="shared" si="148"/>
        <v>75121.8</v>
      </c>
      <c r="Z146" s="2">
        <f t="shared" si="164"/>
        <v>3756.09</v>
      </c>
      <c r="AA146" s="51">
        <f t="shared" si="149"/>
        <v>78877.89</v>
      </c>
    </row>
    <row r="147" spans="1:44" s="1" customFormat="1" ht="13.5" customHeight="1" x14ac:dyDescent="0.25">
      <c r="A147" s="22" t="s">
        <v>308</v>
      </c>
      <c r="B147" s="23" t="s">
        <v>309</v>
      </c>
      <c r="C147" s="36">
        <v>100000</v>
      </c>
      <c r="D147" s="35"/>
      <c r="E147" s="24">
        <f t="shared" si="166"/>
        <v>100000</v>
      </c>
      <c r="F147" s="26">
        <v>0</v>
      </c>
      <c r="G147" s="26">
        <v>0</v>
      </c>
      <c r="H147" s="26">
        <v>7323.8</v>
      </c>
      <c r="I147" s="27">
        <f t="shared" si="171"/>
        <v>7323.8</v>
      </c>
      <c r="J147" s="26">
        <v>0</v>
      </c>
      <c r="K147" s="26"/>
      <c r="L147" s="26">
        <v>0</v>
      </c>
      <c r="M147" s="26">
        <f t="shared" si="172"/>
        <v>0</v>
      </c>
      <c r="N147" s="26">
        <v>0</v>
      </c>
      <c r="O147" s="26">
        <v>0</v>
      </c>
      <c r="P147" s="26">
        <v>0</v>
      </c>
      <c r="Q147" s="26">
        <f t="shared" si="167"/>
        <v>0</v>
      </c>
      <c r="R147" s="26">
        <v>0</v>
      </c>
      <c r="S147" s="26">
        <v>0</v>
      </c>
      <c r="T147" s="26">
        <v>0</v>
      </c>
      <c r="U147" s="26">
        <f t="shared" si="168"/>
        <v>0</v>
      </c>
      <c r="V147" s="26">
        <f t="shared" si="169"/>
        <v>7323.8</v>
      </c>
      <c r="W147" s="26">
        <f t="shared" si="170"/>
        <v>92676.2</v>
      </c>
      <c r="X147" s="11">
        <f t="shared" si="163"/>
        <v>0</v>
      </c>
      <c r="Y147" s="2">
        <f t="shared" si="148"/>
        <v>29295.200000000001</v>
      </c>
      <c r="Z147" s="2">
        <f t="shared" si="164"/>
        <v>1464.7600000000002</v>
      </c>
      <c r="AA147" s="2">
        <f t="shared" si="149"/>
        <v>30759.96</v>
      </c>
      <c r="AC147" s="62"/>
    </row>
    <row r="148" spans="1:44" s="1" customFormat="1" ht="16.5" customHeight="1" x14ac:dyDescent="0.25">
      <c r="A148" s="22" t="s">
        <v>310</v>
      </c>
      <c r="B148" s="23" t="s">
        <v>311</v>
      </c>
      <c r="C148" s="36">
        <v>1500000</v>
      </c>
      <c r="D148" s="35"/>
      <c r="E148" s="24">
        <f t="shared" si="166"/>
        <v>1500000</v>
      </c>
      <c r="F148" s="26">
        <v>3238.11</v>
      </c>
      <c r="G148" s="26">
        <v>220360.55</v>
      </c>
      <c r="H148" s="26">
        <v>151991.82</v>
      </c>
      <c r="I148" s="27">
        <f t="shared" si="171"/>
        <v>375590.48</v>
      </c>
      <c r="J148" s="26">
        <v>0</v>
      </c>
      <c r="K148" s="26">
        <v>400015.07</v>
      </c>
      <c r="L148" s="26">
        <v>4100</v>
      </c>
      <c r="M148" s="26">
        <f t="shared" si="172"/>
        <v>404115.07</v>
      </c>
      <c r="N148" s="26">
        <v>0</v>
      </c>
      <c r="O148" s="26">
        <v>0</v>
      </c>
      <c r="P148" s="26">
        <v>0</v>
      </c>
      <c r="Q148" s="26">
        <f t="shared" si="167"/>
        <v>0</v>
      </c>
      <c r="R148" s="26">
        <v>0</v>
      </c>
      <c r="S148" s="26">
        <v>0</v>
      </c>
      <c r="T148" s="26">
        <v>0</v>
      </c>
      <c r="U148" s="26">
        <f t="shared" si="168"/>
        <v>0</v>
      </c>
      <c r="V148" s="26">
        <f t="shared" si="169"/>
        <v>779705.55</v>
      </c>
      <c r="W148" s="26">
        <f t="shared" si="170"/>
        <v>1124409.52</v>
      </c>
      <c r="X148" s="11">
        <f t="shared" si="163"/>
        <v>0</v>
      </c>
      <c r="Y148" s="2">
        <f t="shared" si="148"/>
        <v>1502361.92</v>
      </c>
      <c r="Z148" s="2">
        <f t="shared" si="164"/>
        <v>75118.096000000005</v>
      </c>
      <c r="AA148" s="51">
        <f t="shared" si="149"/>
        <v>1577480.0159999998</v>
      </c>
    </row>
    <row r="149" spans="1:44" s="1" customFormat="1" ht="13.5" hidden="1" customHeight="1" x14ac:dyDescent="0.25">
      <c r="A149" s="22" t="s">
        <v>312</v>
      </c>
      <c r="B149" s="23" t="s">
        <v>313</v>
      </c>
      <c r="C149" s="36">
        <v>0</v>
      </c>
      <c r="D149" s="11"/>
      <c r="E149" s="24">
        <f t="shared" si="166"/>
        <v>0</v>
      </c>
      <c r="F149" s="26">
        <v>0</v>
      </c>
      <c r="G149" s="26"/>
      <c r="H149" s="26">
        <v>0</v>
      </c>
      <c r="I149" s="27">
        <f t="shared" si="171"/>
        <v>0</v>
      </c>
      <c r="J149" s="26">
        <v>0</v>
      </c>
      <c r="K149" s="26">
        <v>0</v>
      </c>
      <c r="L149" s="26">
        <v>0</v>
      </c>
      <c r="M149" s="26">
        <f t="shared" si="172"/>
        <v>0</v>
      </c>
      <c r="N149" s="26">
        <v>0</v>
      </c>
      <c r="O149" s="26">
        <v>0</v>
      </c>
      <c r="P149" s="26">
        <v>0</v>
      </c>
      <c r="Q149" s="26">
        <f t="shared" si="167"/>
        <v>0</v>
      </c>
      <c r="R149" s="26">
        <v>0</v>
      </c>
      <c r="S149" s="26">
        <v>0</v>
      </c>
      <c r="T149" s="26">
        <v>0</v>
      </c>
      <c r="U149" s="26">
        <f t="shared" si="168"/>
        <v>0</v>
      </c>
      <c r="V149" s="26">
        <f t="shared" si="169"/>
        <v>0</v>
      </c>
      <c r="W149" s="26">
        <f t="shared" si="170"/>
        <v>0</v>
      </c>
      <c r="X149" s="11">
        <f t="shared" si="163"/>
        <v>0</v>
      </c>
      <c r="Y149" s="2">
        <f t="shared" si="148"/>
        <v>0</v>
      </c>
      <c r="Z149" s="2">
        <f t="shared" si="164"/>
        <v>0</v>
      </c>
      <c r="AA149" s="2">
        <f t="shared" si="149"/>
        <v>0</v>
      </c>
    </row>
    <row r="150" spans="1:44" s="1" customFormat="1" ht="16.5" customHeight="1" x14ac:dyDescent="0.25">
      <c r="A150" s="22" t="s">
        <v>314</v>
      </c>
      <c r="B150" s="23" t="s">
        <v>315</v>
      </c>
      <c r="C150" s="36">
        <v>450000</v>
      </c>
      <c r="D150" s="35"/>
      <c r="E150" s="24">
        <f t="shared" si="166"/>
        <v>450000</v>
      </c>
      <c r="F150" s="26">
        <v>0</v>
      </c>
      <c r="G150" s="26">
        <v>42480</v>
      </c>
      <c r="H150" s="26">
        <v>59655.8</v>
      </c>
      <c r="I150" s="27">
        <f t="shared" si="171"/>
        <v>102135.8</v>
      </c>
      <c r="J150" s="26">
        <v>0</v>
      </c>
      <c r="K150" s="26"/>
      <c r="L150" s="26">
        <v>0</v>
      </c>
      <c r="M150" s="26">
        <f t="shared" si="172"/>
        <v>0</v>
      </c>
      <c r="N150" s="26">
        <v>0</v>
      </c>
      <c r="O150" s="26">
        <v>0</v>
      </c>
      <c r="P150" s="26">
        <v>0</v>
      </c>
      <c r="Q150" s="26">
        <f t="shared" si="167"/>
        <v>0</v>
      </c>
      <c r="R150" s="26">
        <v>0</v>
      </c>
      <c r="S150" s="26">
        <v>0</v>
      </c>
      <c r="T150" s="26">
        <v>0</v>
      </c>
      <c r="U150" s="26">
        <f t="shared" si="168"/>
        <v>0</v>
      </c>
      <c r="V150" s="26">
        <f t="shared" si="169"/>
        <v>102135.8</v>
      </c>
      <c r="W150" s="26">
        <f t="shared" si="170"/>
        <v>347864.2</v>
      </c>
      <c r="X150" s="11">
        <f t="shared" si="163"/>
        <v>0</v>
      </c>
      <c r="Y150" s="2">
        <f t="shared" si="148"/>
        <v>408543.2</v>
      </c>
      <c r="Z150" s="2">
        <f t="shared" si="164"/>
        <v>20427.160000000003</v>
      </c>
      <c r="AA150" s="51">
        <f t="shared" si="149"/>
        <v>428970.36</v>
      </c>
    </row>
    <row r="151" spans="1:44" s="1" customFormat="1" ht="15.75" hidden="1" x14ac:dyDescent="0.25">
      <c r="A151" s="22" t="s">
        <v>316</v>
      </c>
      <c r="B151" s="23" t="s">
        <v>317</v>
      </c>
      <c r="C151" s="36">
        <v>0</v>
      </c>
      <c r="D151" s="63"/>
      <c r="E151" s="24">
        <f t="shared" si="166"/>
        <v>0</v>
      </c>
      <c r="F151" s="26"/>
      <c r="G151" s="26">
        <v>0</v>
      </c>
      <c r="H151" s="26">
        <v>0</v>
      </c>
      <c r="I151" s="27">
        <f t="shared" si="171"/>
        <v>0</v>
      </c>
      <c r="J151" s="24">
        <f t="shared" ref="J151" si="173">+H151+I151</f>
        <v>0</v>
      </c>
      <c r="K151" s="26"/>
      <c r="L151" s="26">
        <v>0</v>
      </c>
      <c r="M151" s="26">
        <f t="shared" si="172"/>
        <v>0</v>
      </c>
      <c r="N151" s="26">
        <v>0</v>
      </c>
      <c r="O151" s="26">
        <v>0</v>
      </c>
      <c r="P151" s="26">
        <v>0</v>
      </c>
      <c r="Q151" s="26">
        <f t="shared" si="167"/>
        <v>0</v>
      </c>
      <c r="R151" s="26">
        <v>0</v>
      </c>
      <c r="S151" s="26">
        <v>0</v>
      </c>
      <c r="T151" s="26">
        <v>0</v>
      </c>
      <c r="U151" s="26">
        <f t="shared" si="168"/>
        <v>0</v>
      </c>
      <c r="V151" s="26">
        <f t="shared" si="169"/>
        <v>0</v>
      </c>
      <c r="W151" s="26">
        <f t="shared" si="170"/>
        <v>0</v>
      </c>
      <c r="X151" s="11">
        <f t="shared" si="163"/>
        <v>0</v>
      </c>
      <c r="Y151" s="2">
        <f t="shared" si="148"/>
        <v>0</v>
      </c>
      <c r="Z151" s="2">
        <f t="shared" si="164"/>
        <v>0</v>
      </c>
      <c r="AA151" s="2">
        <f t="shared" si="149"/>
        <v>0</v>
      </c>
    </row>
    <row r="152" spans="1:44" s="21" customFormat="1" ht="16.5" customHeight="1" x14ac:dyDescent="0.25">
      <c r="A152" s="46" t="s">
        <v>318</v>
      </c>
      <c r="B152" s="19" t="s">
        <v>319</v>
      </c>
      <c r="C152" s="39">
        <f>SUM(C153:C162)</f>
        <v>22901076</v>
      </c>
      <c r="D152" s="39">
        <f t="shared" ref="D152" si="174">SUM(D153:D162)</f>
        <v>0</v>
      </c>
      <c r="E152" s="39">
        <f>SUM(E153:E162)</f>
        <v>22901076</v>
      </c>
      <c r="F152" s="39">
        <f t="shared" ref="F152:W152" si="175">SUM(F153:F162)</f>
        <v>1488818.5</v>
      </c>
      <c r="G152" s="39">
        <f t="shared" si="175"/>
        <v>1052946.5699999998</v>
      </c>
      <c r="H152" s="39">
        <f>SUM(H153:H162)</f>
        <v>2765572.62</v>
      </c>
      <c r="I152" s="39">
        <f>SUM(I153:I162)</f>
        <v>5307337.6899999995</v>
      </c>
      <c r="J152" s="39">
        <f>SUM(J153:J162)</f>
        <v>0</v>
      </c>
      <c r="K152" s="39">
        <f>SUM(K153:K162)</f>
        <v>3651315.0399999996</v>
      </c>
      <c r="L152" s="39">
        <f t="shared" si="175"/>
        <v>176421.59</v>
      </c>
      <c r="M152" s="39">
        <f>SUM(M153:M162)</f>
        <v>3827736.6299999994</v>
      </c>
      <c r="N152" s="39">
        <f t="shared" si="175"/>
        <v>0</v>
      </c>
      <c r="O152" s="39">
        <f t="shared" si="175"/>
        <v>0</v>
      </c>
      <c r="P152" s="39">
        <f t="shared" si="175"/>
        <v>0</v>
      </c>
      <c r="Q152" s="39">
        <f t="shared" si="175"/>
        <v>0</v>
      </c>
      <c r="R152" s="39">
        <f t="shared" si="175"/>
        <v>0</v>
      </c>
      <c r="S152" s="39">
        <f t="shared" si="175"/>
        <v>0</v>
      </c>
      <c r="T152" s="39">
        <f t="shared" si="175"/>
        <v>0</v>
      </c>
      <c r="U152" s="39">
        <f t="shared" si="175"/>
        <v>0</v>
      </c>
      <c r="V152" s="39">
        <f t="shared" si="175"/>
        <v>9135074.3199999984</v>
      </c>
      <c r="W152" s="39">
        <f t="shared" si="175"/>
        <v>17593738.309999999</v>
      </c>
      <c r="X152" s="11">
        <f t="shared" si="163"/>
        <v>0</v>
      </c>
      <c r="Y152" s="2">
        <f t="shared" si="148"/>
        <v>21229350.759999998</v>
      </c>
      <c r="Z152" s="2">
        <f t="shared" si="164"/>
        <v>1061467.5379999999</v>
      </c>
      <c r="AA152" s="2">
        <f t="shared" si="149"/>
        <v>22290818.297999997</v>
      </c>
      <c r="AB152" s="16"/>
      <c r="AC152" s="16"/>
      <c r="AD152" s="16"/>
      <c r="AE152" s="16"/>
      <c r="AF152" s="16"/>
      <c r="AG152" s="16"/>
      <c r="AH152" s="16"/>
      <c r="AI152" s="16"/>
      <c r="AJ152" s="16"/>
      <c r="AK152" s="16"/>
      <c r="AL152" s="16"/>
      <c r="AM152" s="16"/>
      <c r="AN152" s="16"/>
      <c r="AO152" s="16"/>
      <c r="AP152" s="16"/>
      <c r="AQ152" s="16"/>
      <c r="AR152" s="16"/>
    </row>
    <row r="153" spans="1:44" s="1" customFormat="1" ht="18" customHeight="1" x14ac:dyDescent="0.25">
      <c r="A153" s="22" t="s">
        <v>320</v>
      </c>
      <c r="B153" s="23" t="s">
        <v>321</v>
      </c>
      <c r="C153" s="36">
        <v>16000000</v>
      </c>
      <c r="D153" s="35"/>
      <c r="E153" s="24">
        <f t="shared" ref="E153:E162" si="176">+C153+D153</f>
        <v>16000000</v>
      </c>
      <c r="F153" s="26">
        <v>1072271.1599999999</v>
      </c>
      <c r="G153" s="26">
        <v>757751.33</v>
      </c>
      <c r="H153" s="26">
        <v>1926616.71</v>
      </c>
      <c r="I153" s="27">
        <f t="shared" ref="I153:I162" si="177">SUM(F153:H153)</f>
        <v>3756639.1999999997</v>
      </c>
      <c r="J153" s="26">
        <v>0</v>
      </c>
      <c r="K153" s="26">
        <v>2984562.94</v>
      </c>
      <c r="L153" s="26">
        <v>220</v>
      </c>
      <c r="M153" s="26">
        <f>SUM(J153:L153)</f>
        <v>2984782.94</v>
      </c>
      <c r="N153" s="26">
        <v>0</v>
      </c>
      <c r="O153" s="26">
        <v>0</v>
      </c>
      <c r="P153" s="26">
        <v>0</v>
      </c>
      <c r="Q153" s="26">
        <f t="shared" ref="Q153:Q162" si="178">SUM(N153:P153)</f>
        <v>0</v>
      </c>
      <c r="R153" s="26">
        <v>0</v>
      </c>
      <c r="S153" s="26">
        <v>0</v>
      </c>
      <c r="T153" s="26">
        <v>0</v>
      </c>
      <c r="U153" s="26">
        <f t="shared" ref="U153:U162" si="179">SUM(R153:T153)</f>
        <v>0</v>
      </c>
      <c r="V153" s="26">
        <f t="shared" ref="V153:V162" si="180">+Q153+M153+I153+U153</f>
        <v>6741422.1399999997</v>
      </c>
      <c r="W153" s="26">
        <f t="shared" ref="W153:W162" si="181">+E153-I153</f>
        <v>12243360.800000001</v>
      </c>
      <c r="X153" s="11">
        <f t="shared" si="163"/>
        <v>0</v>
      </c>
      <c r="Y153" s="2">
        <f t="shared" si="148"/>
        <v>15026556.799999999</v>
      </c>
      <c r="Z153" s="2">
        <f t="shared" si="164"/>
        <v>751327.84</v>
      </c>
      <c r="AA153" s="2">
        <f t="shared" si="149"/>
        <v>15777884.639999999</v>
      </c>
    </row>
    <row r="154" spans="1:44" s="1" customFormat="1" ht="18" customHeight="1" x14ac:dyDescent="0.25">
      <c r="A154" s="22" t="s">
        <v>322</v>
      </c>
      <c r="B154" s="23" t="s">
        <v>323</v>
      </c>
      <c r="C154" s="36">
        <v>4000000</v>
      </c>
      <c r="D154" s="35"/>
      <c r="E154" s="24">
        <f t="shared" si="176"/>
        <v>4000000</v>
      </c>
      <c r="F154" s="26">
        <v>409957.34</v>
      </c>
      <c r="G154" s="26">
        <v>143558.24</v>
      </c>
      <c r="H154" s="26">
        <v>385094.14</v>
      </c>
      <c r="I154" s="27">
        <f t="shared" si="177"/>
        <v>938609.72000000009</v>
      </c>
      <c r="J154" s="26">
        <v>0</v>
      </c>
      <c r="K154" s="26">
        <v>587800.4</v>
      </c>
      <c r="L154" s="26">
        <v>176012.59</v>
      </c>
      <c r="M154" s="26">
        <f t="shared" ref="M154:M162" si="182">SUM(J154:L154)</f>
        <v>763812.99</v>
      </c>
      <c r="N154" s="26">
        <v>0</v>
      </c>
      <c r="O154" s="26">
        <v>0</v>
      </c>
      <c r="P154" s="26">
        <v>0</v>
      </c>
      <c r="Q154" s="26">
        <f t="shared" si="178"/>
        <v>0</v>
      </c>
      <c r="R154" s="26">
        <v>0</v>
      </c>
      <c r="S154" s="26">
        <v>0</v>
      </c>
      <c r="T154" s="26">
        <v>0</v>
      </c>
      <c r="U154" s="26">
        <f t="shared" si="179"/>
        <v>0</v>
      </c>
      <c r="V154" s="26">
        <f t="shared" si="180"/>
        <v>1702422.71</v>
      </c>
      <c r="W154" s="26">
        <f t="shared" si="181"/>
        <v>3061390.28</v>
      </c>
      <c r="X154" s="11">
        <f t="shared" si="163"/>
        <v>0</v>
      </c>
      <c r="Y154" s="2">
        <f t="shared" si="148"/>
        <v>3754438.8800000004</v>
      </c>
      <c r="Z154" s="2">
        <f t="shared" si="164"/>
        <v>187721.94400000002</v>
      </c>
      <c r="AA154" s="2">
        <f t="shared" si="149"/>
        <v>3942160.8240000005</v>
      </c>
    </row>
    <row r="155" spans="1:44" s="1" customFormat="1" ht="15" customHeight="1" x14ac:dyDescent="0.25">
      <c r="A155" s="22" t="s">
        <v>324</v>
      </c>
      <c r="B155" s="23" t="s">
        <v>325</v>
      </c>
      <c r="C155" s="36">
        <v>100000</v>
      </c>
      <c r="D155" s="35"/>
      <c r="E155" s="24">
        <f t="shared" si="176"/>
        <v>100000</v>
      </c>
      <c r="F155" s="26">
        <v>5400</v>
      </c>
      <c r="G155" s="26">
        <v>0</v>
      </c>
      <c r="H155" s="26">
        <v>7420.18</v>
      </c>
      <c r="I155" s="27">
        <f t="shared" si="177"/>
        <v>12820.18</v>
      </c>
      <c r="J155" s="26">
        <v>0</v>
      </c>
      <c r="K155" s="26">
        <v>5525.25</v>
      </c>
      <c r="L155" s="26">
        <v>0</v>
      </c>
      <c r="M155" s="26">
        <f t="shared" si="182"/>
        <v>5525.25</v>
      </c>
      <c r="N155" s="26">
        <v>0</v>
      </c>
      <c r="O155" s="26">
        <v>0</v>
      </c>
      <c r="P155" s="26">
        <v>0</v>
      </c>
      <c r="Q155" s="26">
        <f t="shared" si="178"/>
        <v>0</v>
      </c>
      <c r="R155" s="26">
        <v>0</v>
      </c>
      <c r="S155" s="26">
        <v>0</v>
      </c>
      <c r="T155" s="26">
        <v>0</v>
      </c>
      <c r="U155" s="26">
        <f t="shared" si="179"/>
        <v>0</v>
      </c>
      <c r="V155" s="26">
        <f t="shared" si="180"/>
        <v>18345.43</v>
      </c>
      <c r="W155" s="26">
        <f t="shared" si="181"/>
        <v>87179.82</v>
      </c>
      <c r="X155" s="11">
        <f t="shared" si="163"/>
        <v>0</v>
      </c>
      <c r="Y155" s="2">
        <f t="shared" si="148"/>
        <v>51280.72</v>
      </c>
      <c r="Z155" s="2">
        <f t="shared" si="164"/>
        <v>2564.0360000000001</v>
      </c>
      <c r="AA155" s="2">
        <f t="shared" si="149"/>
        <v>53844.756000000001</v>
      </c>
    </row>
    <row r="156" spans="1:44" s="1" customFormat="1" ht="15" customHeight="1" x14ac:dyDescent="0.25">
      <c r="A156" s="22" t="s">
        <v>326</v>
      </c>
      <c r="B156" s="23" t="s">
        <v>327</v>
      </c>
      <c r="C156" s="36">
        <v>100000</v>
      </c>
      <c r="D156" s="35"/>
      <c r="E156" s="24">
        <f t="shared" si="176"/>
        <v>100000</v>
      </c>
      <c r="F156" s="26">
        <v>0</v>
      </c>
      <c r="G156" s="26">
        <v>0</v>
      </c>
      <c r="H156" s="26">
        <v>0</v>
      </c>
      <c r="I156" s="27">
        <f t="shared" si="177"/>
        <v>0</v>
      </c>
      <c r="J156" s="26">
        <v>0</v>
      </c>
      <c r="K156" s="26"/>
      <c r="L156" s="26">
        <v>0</v>
      </c>
      <c r="M156" s="26">
        <f t="shared" si="182"/>
        <v>0</v>
      </c>
      <c r="N156" s="26">
        <v>0</v>
      </c>
      <c r="O156" s="26">
        <v>0</v>
      </c>
      <c r="P156" s="26">
        <v>0</v>
      </c>
      <c r="Q156" s="26">
        <f t="shared" si="178"/>
        <v>0</v>
      </c>
      <c r="R156" s="26">
        <v>0</v>
      </c>
      <c r="S156" s="26">
        <v>0</v>
      </c>
      <c r="T156" s="26">
        <v>0</v>
      </c>
      <c r="U156" s="26">
        <f t="shared" si="179"/>
        <v>0</v>
      </c>
      <c r="V156" s="26">
        <f t="shared" si="180"/>
        <v>0</v>
      </c>
      <c r="W156" s="26">
        <f t="shared" si="181"/>
        <v>100000</v>
      </c>
      <c r="X156" s="11">
        <f t="shared" si="163"/>
        <v>0</v>
      </c>
      <c r="Y156" s="2">
        <f t="shared" si="148"/>
        <v>0</v>
      </c>
      <c r="Z156" s="2">
        <f t="shared" si="164"/>
        <v>0</v>
      </c>
      <c r="AA156" s="2">
        <f t="shared" si="149"/>
        <v>0</v>
      </c>
    </row>
    <row r="157" spans="1:44" s="1" customFormat="1" ht="17.25" customHeight="1" x14ac:dyDescent="0.25">
      <c r="A157" s="22" t="s">
        <v>328</v>
      </c>
      <c r="B157" s="23" t="s">
        <v>329</v>
      </c>
      <c r="C157" s="36">
        <v>100000</v>
      </c>
      <c r="D157" s="35"/>
      <c r="E157" s="24">
        <f t="shared" si="176"/>
        <v>100000</v>
      </c>
      <c r="F157" s="26">
        <v>1190</v>
      </c>
      <c r="G157" s="26">
        <v>8090</v>
      </c>
      <c r="H157" s="26">
        <v>10008</v>
      </c>
      <c r="I157" s="27">
        <f t="shared" si="177"/>
        <v>19288</v>
      </c>
      <c r="J157" s="26">
        <v>0</v>
      </c>
      <c r="K157" s="26">
        <v>13622</v>
      </c>
      <c r="L157" s="26">
        <v>189</v>
      </c>
      <c r="M157" s="26">
        <f t="shared" si="182"/>
        <v>13811</v>
      </c>
      <c r="N157" s="26">
        <v>0</v>
      </c>
      <c r="O157" s="26">
        <v>0</v>
      </c>
      <c r="P157" s="26">
        <v>0</v>
      </c>
      <c r="Q157" s="26">
        <f t="shared" si="178"/>
        <v>0</v>
      </c>
      <c r="R157" s="26">
        <v>0</v>
      </c>
      <c r="S157" s="26">
        <v>0</v>
      </c>
      <c r="T157" s="26">
        <v>0</v>
      </c>
      <c r="U157" s="26">
        <f t="shared" si="179"/>
        <v>0</v>
      </c>
      <c r="V157" s="26">
        <f t="shared" si="180"/>
        <v>33099</v>
      </c>
      <c r="W157" s="26">
        <f t="shared" si="181"/>
        <v>80712</v>
      </c>
      <c r="X157" s="11">
        <f t="shared" si="163"/>
        <v>0</v>
      </c>
      <c r="Y157" s="2">
        <f t="shared" si="148"/>
        <v>77152</v>
      </c>
      <c r="Z157" s="2">
        <f t="shared" si="164"/>
        <v>3857.6000000000004</v>
      </c>
      <c r="AA157" s="2">
        <f t="shared" si="149"/>
        <v>81009.600000000006</v>
      </c>
    </row>
    <row r="158" spans="1:44" s="1" customFormat="1" ht="14.25" hidden="1" customHeight="1" x14ac:dyDescent="0.25">
      <c r="A158" s="22" t="s">
        <v>330</v>
      </c>
      <c r="B158" s="23" t="s">
        <v>331</v>
      </c>
      <c r="C158" s="36">
        <v>0</v>
      </c>
      <c r="D158" s="37"/>
      <c r="E158" s="24">
        <f t="shared" si="176"/>
        <v>0</v>
      </c>
      <c r="F158" s="26"/>
      <c r="G158" s="26"/>
      <c r="H158" s="26"/>
      <c r="I158" s="27">
        <f t="shared" si="177"/>
        <v>0</v>
      </c>
      <c r="J158" s="26">
        <v>0</v>
      </c>
      <c r="K158" s="26"/>
      <c r="L158" s="26">
        <v>0</v>
      </c>
      <c r="M158" s="26">
        <f t="shared" si="182"/>
        <v>0</v>
      </c>
      <c r="N158" s="26">
        <v>0</v>
      </c>
      <c r="O158" s="26">
        <v>0</v>
      </c>
      <c r="P158" s="26">
        <v>0</v>
      </c>
      <c r="Q158" s="26">
        <f t="shared" si="178"/>
        <v>0</v>
      </c>
      <c r="R158" s="26">
        <v>0</v>
      </c>
      <c r="S158" s="26">
        <v>0</v>
      </c>
      <c r="T158" s="26">
        <v>0</v>
      </c>
      <c r="U158" s="26">
        <f t="shared" si="179"/>
        <v>0</v>
      </c>
      <c r="V158" s="26">
        <f t="shared" si="180"/>
        <v>0</v>
      </c>
      <c r="W158" s="26">
        <f t="shared" si="181"/>
        <v>0</v>
      </c>
      <c r="X158" s="11">
        <f t="shared" si="163"/>
        <v>0</v>
      </c>
      <c r="Y158" s="2">
        <f t="shared" si="148"/>
        <v>0</v>
      </c>
      <c r="Z158" s="2">
        <f t="shared" si="164"/>
        <v>0</v>
      </c>
      <c r="AA158" s="2">
        <f t="shared" si="149"/>
        <v>0</v>
      </c>
    </row>
    <row r="159" spans="1:44" s="1" customFormat="1" ht="12.75" hidden="1" customHeight="1" x14ac:dyDescent="0.25">
      <c r="A159" s="22" t="s">
        <v>332</v>
      </c>
      <c r="B159" s="23" t="s">
        <v>333</v>
      </c>
      <c r="C159" s="36">
        <v>0</v>
      </c>
      <c r="D159" s="35"/>
      <c r="E159" s="24">
        <f t="shared" si="176"/>
        <v>0</v>
      </c>
      <c r="F159" s="26">
        <v>0</v>
      </c>
      <c r="G159" s="26">
        <v>0</v>
      </c>
      <c r="H159" s="26">
        <v>0</v>
      </c>
      <c r="I159" s="27">
        <f t="shared" si="177"/>
        <v>0</v>
      </c>
      <c r="J159" s="26">
        <v>0</v>
      </c>
      <c r="K159" s="26"/>
      <c r="L159" s="26">
        <v>0</v>
      </c>
      <c r="M159" s="26">
        <f t="shared" si="182"/>
        <v>0</v>
      </c>
      <c r="N159" s="26">
        <v>0</v>
      </c>
      <c r="O159" s="26">
        <v>0</v>
      </c>
      <c r="P159" s="26">
        <v>0</v>
      </c>
      <c r="Q159" s="26">
        <f t="shared" si="178"/>
        <v>0</v>
      </c>
      <c r="R159" s="26">
        <v>0</v>
      </c>
      <c r="S159" s="26">
        <v>0</v>
      </c>
      <c r="T159" s="26">
        <v>0</v>
      </c>
      <c r="U159" s="26">
        <f t="shared" si="179"/>
        <v>0</v>
      </c>
      <c r="V159" s="26">
        <f t="shared" si="180"/>
        <v>0</v>
      </c>
      <c r="W159" s="26">
        <f t="shared" si="181"/>
        <v>0</v>
      </c>
      <c r="X159" s="11">
        <f t="shared" si="163"/>
        <v>0</v>
      </c>
      <c r="Y159" s="2">
        <f t="shared" si="148"/>
        <v>0</v>
      </c>
      <c r="Z159" s="2">
        <f t="shared" si="164"/>
        <v>0</v>
      </c>
      <c r="AA159" s="2">
        <f t="shared" si="149"/>
        <v>0</v>
      </c>
    </row>
    <row r="160" spans="1:44" s="1" customFormat="1" ht="17.25" customHeight="1" x14ac:dyDescent="0.25">
      <c r="A160" s="22" t="s">
        <v>334</v>
      </c>
      <c r="B160" s="23" t="s">
        <v>335</v>
      </c>
      <c r="C160" s="36">
        <v>1076</v>
      </c>
      <c r="D160" s="35"/>
      <c r="E160" s="24">
        <f t="shared" si="176"/>
        <v>1076</v>
      </c>
      <c r="F160" s="26">
        <v>0</v>
      </c>
      <c r="G160" s="26">
        <v>0</v>
      </c>
      <c r="H160" s="26">
        <v>225.01</v>
      </c>
      <c r="I160" s="27">
        <f t="shared" si="177"/>
        <v>225.01</v>
      </c>
      <c r="J160" s="26">
        <v>0</v>
      </c>
      <c r="K160" s="26"/>
      <c r="L160" s="26">
        <v>0</v>
      </c>
      <c r="M160" s="26">
        <f t="shared" si="182"/>
        <v>0</v>
      </c>
      <c r="N160" s="26">
        <v>0</v>
      </c>
      <c r="O160" s="26">
        <v>0</v>
      </c>
      <c r="P160" s="26">
        <v>0</v>
      </c>
      <c r="Q160" s="26">
        <f t="shared" si="178"/>
        <v>0</v>
      </c>
      <c r="R160" s="26">
        <v>0</v>
      </c>
      <c r="S160" s="26">
        <v>0</v>
      </c>
      <c r="T160" s="26">
        <v>0</v>
      </c>
      <c r="U160" s="26">
        <f t="shared" si="179"/>
        <v>0</v>
      </c>
      <c r="V160" s="26">
        <f t="shared" si="180"/>
        <v>225.01</v>
      </c>
      <c r="W160" s="26">
        <f t="shared" si="181"/>
        <v>850.99</v>
      </c>
      <c r="X160" s="11">
        <f t="shared" si="163"/>
        <v>0</v>
      </c>
      <c r="Y160" s="2">
        <f t="shared" si="148"/>
        <v>900.04</v>
      </c>
      <c r="Z160" s="2">
        <f t="shared" si="164"/>
        <v>45.002000000000002</v>
      </c>
      <c r="AA160" s="2">
        <f t="shared" si="149"/>
        <v>945.04199999999992</v>
      </c>
    </row>
    <row r="161" spans="1:44" s="1" customFormat="1" ht="17.25" customHeight="1" x14ac:dyDescent="0.25">
      <c r="A161" s="22" t="s">
        <v>336</v>
      </c>
      <c r="B161" s="23" t="s">
        <v>337</v>
      </c>
      <c r="C161" s="36">
        <v>600000</v>
      </c>
      <c r="D161" s="58"/>
      <c r="E161" s="24">
        <f t="shared" si="176"/>
        <v>600000</v>
      </c>
      <c r="F161" s="26">
        <v>0</v>
      </c>
      <c r="G161" s="26">
        <v>142721</v>
      </c>
      <c r="H161" s="26">
        <v>2091.3000000000002</v>
      </c>
      <c r="I161" s="27">
        <f t="shared" si="177"/>
        <v>144812.29999999999</v>
      </c>
      <c r="J161" s="26">
        <v>0</v>
      </c>
      <c r="K161" s="26">
        <v>365.32</v>
      </c>
      <c r="L161" s="26">
        <v>0</v>
      </c>
      <c r="M161" s="26">
        <f t="shared" si="182"/>
        <v>365.32</v>
      </c>
      <c r="N161" s="26">
        <v>0</v>
      </c>
      <c r="O161" s="26">
        <v>0</v>
      </c>
      <c r="P161" s="26">
        <v>0</v>
      </c>
      <c r="Q161" s="26">
        <f t="shared" si="178"/>
        <v>0</v>
      </c>
      <c r="R161" s="26">
        <v>0</v>
      </c>
      <c r="S161" s="26">
        <v>0</v>
      </c>
      <c r="T161" s="26">
        <v>0</v>
      </c>
      <c r="U161" s="26">
        <f t="shared" si="179"/>
        <v>0</v>
      </c>
      <c r="V161" s="26">
        <f t="shared" si="180"/>
        <v>145177.62</v>
      </c>
      <c r="W161" s="26">
        <f t="shared" si="181"/>
        <v>455187.7</v>
      </c>
      <c r="X161" s="11">
        <f t="shared" si="163"/>
        <v>0</v>
      </c>
      <c r="Y161" s="2">
        <f t="shared" si="148"/>
        <v>579249.19999999995</v>
      </c>
      <c r="Z161" s="2">
        <f t="shared" si="164"/>
        <v>28962.46</v>
      </c>
      <c r="AA161" s="51">
        <f t="shared" si="149"/>
        <v>608211.65999999992</v>
      </c>
    </row>
    <row r="162" spans="1:44" s="1" customFormat="1" ht="13.5" customHeight="1" x14ac:dyDescent="0.25">
      <c r="A162" s="22" t="s">
        <v>338</v>
      </c>
      <c r="B162" s="23" t="s">
        <v>339</v>
      </c>
      <c r="C162" s="36">
        <v>2000000</v>
      </c>
      <c r="D162" s="58"/>
      <c r="E162" s="24">
        <f t="shared" si="176"/>
        <v>2000000</v>
      </c>
      <c r="F162" s="26">
        <v>0</v>
      </c>
      <c r="G162" s="26">
        <v>826</v>
      </c>
      <c r="H162" s="26">
        <v>434117.28</v>
      </c>
      <c r="I162" s="27">
        <f t="shared" si="177"/>
        <v>434943.28</v>
      </c>
      <c r="J162" s="26">
        <v>0</v>
      </c>
      <c r="K162" s="26">
        <v>59439.13</v>
      </c>
      <c r="L162" s="26">
        <v>0</v>
      </c>
      <c r="M162" s="26">
        <f t="shared" si="182"/>
        <v>59439.13</v>
      </c>
      <c r="N162" s="26">
        <v>0</v>
      </c>
      <c r="O162" s="26">
        <v>0</v>
      </c>
      <c r="P162" s="26">
        <v>0</v>
      </c>
      <c r="Q162" s="26">
        <f t="shared" si="178"/>
        <v>0</v>
      </c>
      <c r="R162" s="26">
        <v>0</v>
      </c>
      <c r="S162" s="26">
        <v>0</v>
      </c>
      <c r="T162" s="26">
        <v>0</v>
      </c>
      <c r="U162" s="26">
        <f t="shared" si="179"/>
        <v>0</v>
      </c>
      <c r="V162" s="26">
        <f t="shared" si="180"/>
        <v>494382.41000000003</v>
      </c>
      <c r="W162" s="26">
        <f t="shared" si="181"/>
        <v>1565056.72</v>
      </c>
      <c r="X162" s="11">
        <f t="shared" si="163"/>
        <v>0</v>
      </c>
      <c r="Y162" s="2">
        <f t="shared" si="148"/>
        <v>1739773.12</v>
      </c>
      <c r="Z162" s="2">
        <f t="shared" si="164"/>
        <v>86988.656000000017</v>
      </c>
      <c r="AA162" s="51">
        <f t="shared" si="149"/>
        <v>1826761.7760000001</v>
      </c>
    </row>
    <row r="163" spans="1:44" s="21" customFormat="1" ht="19.5" customHeight="1" x14ac:dyDescent="0.25">
      <c r="A163" s="38" t="s">
        <v>340</v>
      </c>
      <c r="B163" s="19" t="s">
        <v>341</v>
      </c>
      <c r="C163" s="39">
        <f>SUM(C164:C172)</f>
        <v>56464000</v>
      </c>
      <c r="D163" s="39">
        <f t="shared" ref="D163:W163" si="183">SUM(D164:D172)</f>
        <v>0</v>
      </c>
      <c r="E163" s="39">
        <f t="shared" si="183"/>
        <v>56464000</v>
      </c>
      <c r="F163" s="39">
        <f t="shared" si="183"/>
        <v>360820.25</v>
      </c>
      <c r="G163" s="39">
        <f t="shared" si="183"/>
        <v>4502145.8800000008</v>
      </c>
      <c r="H163" s="39">
        <f t="shared" si="183"/>
        <v>5027824.1399999997</v>
      </c>
      <c r="I163" s="39">
        <f t="shared" si="183"/>
        <v>9890790.2700000033</v>
      </c>
      <c r="J163" s="39">
        <f t="shared" si="183"/>
        <v>0</v>
      </c>
      <c r="K163" s="39">
        <f>SUM(K164:K172)</f>
        <v>3636368.71</v>
      </c>
      <c r="L163" s="39">
        <f t="shared" si="183"/>
        <v>858495.94</v>
      </c>
      <c r="M163" s="39">
        <f t="shared" si="183"/>
        <v>4494864.6500000004</v>
      </c>
      <c r="N163" s="39">
        <f t="shared" si="183"/>
        <v>0</v>
      </c>
      <c r="O163" s="39">
        <f t="shared" si="183"/>
        <v>0</v>
      </c>
      <c r="P163" s="39">
        <f t="shared" si="183"/>
        <v>0</v>
      </c>
      <c r="Q163" s="39">
        <f t="shared" si="183"/>
        <v>0</v>
      </c>
      <c r="R163" s="39">
        <f t="shared" si="183"/>
        <v>0</v>
      </c>
      <c r="S163" s="39">
        <f t="shared" si="183"/>
        <v>0</v>
      </c>
      <c r="T163" s="39">
        <f t="shared" si="183"/>
        <v>0</v>
      </c>
      <c r="U163" s="39">
        <f t="shared" si="183"/>
        <v>0</v>
      </c>
      <c r="V163" s="39">
        <f t="shared" si="183"/>
        <v>14385654.92</v>
      </c>
      <c r="W163" s="39">
        <f t="shared" si="183"/>
        <v>46573209.730000004</v>
      </c>
      <c r="X163" s="11">
        <f t="shared" si="163"/>
        <v>0</v>
      </c>
      <c r="Y163" s="2">
        <f t="shared" si="148"/>
        <v>39563161.080000013</v>
      </c>
      <c r="Z163" s="2">
        <f t="shared" si="164"/>
        <v>1978158.0540000007</v>
      </c>
      <c r="AA163" s="2">
        <f t="shared" si="149"/>
        <v>41541319.134000011</v>
      </c>
      <c r="AB163" s="16"/>
      <c r="AC163" s="16"/>
      <c r="AD163" s="16"/>
      <c r="AE163" s="16"/>
      <c r="AF163" s="16"/>
      <c r="AG163" s="16"/>
      <c r="AH163" s="16"/>
      <c r="AI163" s="16"/>
      <c r="AJ163" s="16"/>
      <c r="AK163" s="16"/>
      <c r="AL163" s="16"/>
      <c r="AM163" s="16"/>
      <c r="AN163" s="16"/>
      <c r="AO163" s="16"/>
      <c r="AP163" s="16"/>
      <c r="AQ163" s="16"/>
      <c r="AR163" s="16"/>
    </row>
    <row r="164" spans="1:44" s="1" customFormat="1" ht="15" customHeight="1" x14ac:dyDescent="0.25">
      <c r="A164" s="22" t="s">
        <v>342</v>
      </c>
      <c r="B164" s="23" t="s">
        <v>343</v>
      </c>
      <c r="C164" s="36">
        <v>3000000</v>
      </c>
      <c r="D164" s="55"/>
      <c r="E164" s="24">
        <f t="shared" ref="E164:E172" si="184">+C164+D164</f>
        <v>3000000</v>
      </c>
      <c r="F164" s="26">
        <v>0</v>
      </c>
      <c r="G164" s="26">
        <v>40150.47</v>
      </c>
      <c r="H164" s="26">
        <v>616459.76</v>
      </c>
      <c r="I164" s="27">
        <f t="shared" ref="I164:I172" si="185">SUM(F164:H164)</f>
        <v>656610.23</v>
      </c>
      <c r="J164" s="26">
        <v>0</v>
      </c>
      <c r="K164" s="26">
        <v>0</v>
      </c>
      <c r="L164" s="26">
        <v>519324.7</v>
      </c>
      <c r="M164" s="26">
        <f>SUM(J164:L164)</f>
        <v>519324.7</v>
      </c>
      <c r="N164" s="26">
        <v>0</v>
      </c>
      <c r="O164" s="26">
        <v>0</v>
      </c>
      <c r="P164" s="26">
        <v>0</v>
      </c>
      <c r="Q164" s="26">
        <f t="shared" ref="Q164:Q172" si="186">SUM(N164:P164)</f>
        <v>0</v>
      </c>
      <c r="R164" s="26">
        <v>0</v>
      </c>
      <c r="S164" s="26">
        <v>0</v>
      </c>
      <c r="T164" s="26">
        <v>0</v>
      </c>
      <c r="U164" s="26">
        <f t="shared" ref="U164:U172" si="187">SUM(R164:T164)</f>
        <v>0</v>
      </c>
      <c r="V164" s="26">
        <f t="shared" ref="V164:V172" si="188">+Q164+M164+I164+U164</f>
        <v>1175934.93</v>
      </c>
      <c r="W164" s="26">
        <f t="shared" ref="W164:W172" si="189">+E164-I164</f>
        <v>2343389.77</v>
      </c>
      <c r="X164" s="11">
        <f t="shared" si="163"/>
        <v>0</v>
      </c>
      <c r="Y164" s="2">
        <f t="shared" si="148"/>
        <v>2626440.92</v>
      </c>
      <c r="Z164" s="2">
        <f t="shared" si="164"/>
        <v>131322.046</v>
      </c>
      <c r="AA164" s="51">
        <f t="shared" si="149"/>
        <v>2757762.966</v>
      </c>
    </row>
    <row r="165" spans="1:44" s="1" customFormat="1" ht="18" customHeight="1" x14ac:dyDescent="0.25">
      <c r="A165" s="22" t="s">
        <v>344</v>
      </c>
      <c r="B165" s="23" t="s">
        <v>345</v>
      </c>
      <c r="C165" s="36">
        <v>22600000</v>
      </c>
      <c r="D165" s="58"/>
      <c r="E165" s="24">
        <f t="shared" si="184"/>
        <v>22600000</v>
      </c>
      <c r="F165" s="26">
        <v>8500.01</v>
      </c>
      <c r="G165" s="26">
        <v>2819868.72</v>
      </c>
      <c r="H165" s="26">
        <v>2564725.91</v>
      </c>
      <c r="I165" s="27">
        <f t="shared" si="185"/>
        <v>5393094.6400000006</v>
      </c>
      <c r="J165" s="26">
        <v>0</v>
      </c>
      <c r="K165" s="26">
        <f>251649.4+1661654.04</f>
        <v>1913303.44</v>
      </c>
      <c r="L165" s="26">
        <v>100648.9</v>
      </c>
      <c r="M165" s="26">
        <f t="shared" ref="M165:M172" si="190">SUM(J165:L165)</f>
        <v>2013952.3399999999</v>
      </c>
      <c r="N165" s="26">
        <v>0</v>
      </c>
      <c r="O165" s="26">
        <v>0</v>
      </c>
      <c r="P165" s="26">
        <v>0</v>
      </c>
      <c r="Q165" s="26">
        <f t="shared" si="186"/>
        <v>0</v>
      </c>
      <c r="R165" s="26">
        <v>0</v>
      </c>
      <c r="S165" s="26">
        <v>0</v>
      </c>
      <c r="T165" s="26">
        <v>0</v>
      </c>
      <c r="U165" s="26">
        <f t="shared" si="187"/>
        <v>0</v>
      </c>
      <c r="V165" s="26">
        <f t="shared" si="188"/>
        <v>7407046.9800000004</v>
      </c>
      <c r="W165" s="26">
        <f t="shared" si="189"/>
        <v>17206905.359999999</v>
      </c>
      <c r="X165" s="11">
        <f t="shared" si="163"/>
        <v>0</v>
      </c>
      <c r="Y165" s="2">
        <f t="shared" si="148"/>
        <v>21572378.560000002</v>
      </c>
      <c r="Z165" s="2">
        <f t="shared" si="164"/>
        <v>1078618.9280000001</v>
      </c>
      <c r="AA165" s="51">
        <f t="shared" si="149"/>
        <v>22650997.488000002</v>
      </c>
    </row>
    <row r="166" spans="1:44" s="1" customFormat="1" ht="15" customHeight="1" x14ac:dyDescent="0.25">
      <c r="A166" s="22" t="s">
        <v>346</v>
      </c>
      <c r="B166" s="23" t="s">
        <v>347</v>
      </c>
      <c r="C166" s="36">
        <v>100000</v>
      </c>
      <c r="D166" s="47"/>
      <c r="E166" s="24">
        <f t="shared" si="184"/>
        <v>100000</v>
      </c>
      <c r="F166" s="26">
        <v>0</v>
      </c>
      <c r="G166" s="26">
        <v>0</v>
      </c>
      <c r="H166" s="26">
        <v>0</v>
      </c>
      <c r="I166" s="27">
        <f t="shared" si="185"/>
        <v>0</v>
      </c>
      <c r="J166" s="26">
        <v>0</v>
      </c>
      <c r="K166" s="26">
        <v>102925</v>
      </c>
      <c r="L166" s="26">
        <v>0</v>
      </c>
      <c r="M166" s="26">
        <f t="shared" si="190"/>
        <v>102925</v>
      </c>
      <c r="N166" s="26">
        <v>0</v>
      </c>
      <c r="O166" s="26">
        <v>0</v>
      </c>
      <c r="P166" s="26">
        <v>0</v>
      </c>
      <c r="Q166" s="26">
        <f t="shared" si="186"/>
        <v>0</v>
      </c>
      <c r="R166" s="26">
        <v>0</v>
      </c>
      <c r="S166" s="26">
        <v>0</v>
      </c>
      <c r="T166" s="26">
        <v>0</v>
      </c>
      <c r="U166" s="26">
        <f t="shared" si="187"/>
        <v>0</v>
      </c>
      <c r="V166" s="26">
        <f t="shared" si="188"/>
        <v>102925</v>
      </c>
      <c r="W166" s="26">
        <f t="shared" si="189"/>
        <v>100000</v>
      </c>
      <c r="X166" s="11">
        <f t="shared" si="163"/>
        <v>0</v>
      </c>
      <c r="Y166" s="2">
        <f t="shared" si="148"/>
        <v>0</v>
      </c>
      <c r="Z166" s="2">
        <f t="shared" si="164"/>
        <v>0</v>
      </c>
      <c r="AA166" s="2">
        <f t="shared" si="149"/>
        <v>0</v>
      </c>
    </row>
    <row r="167" spans="1:44" s="1" customFormat="1" ht="18" customHeight="1" x14ac:dyDescent="0.25">
      <c r="A167" s="22" t="s">
        <v>348</v>
      </c>
      <c r="B167" s="23" t="s">
        <v>349</v>
      </c>
      <c r="C167" s="36">
        <v>1700000</v>
      </c>
      <c r="D167" s="47"/>
      <c r="E167" s="24">
        <f t="shared" si="184"/>
        <v>1700000</v>
      </c>
      <c r="F167" s="26">
        <v>0</v>
      </c>
      <c r="G167" s="26">
        <v>381911.36</v>
      </c>
      <c r="H167" s="26">
        <v>9250</v>
      </c>
      <c r="I167" s="27">
        <f t="shared" si="185"/>
        <v>391161.36</v>
      </c>
      <c r="J167" s="26">
        <v>0</v>
      </c>
      <c r="K167" s="26">
        <v>2000</v>
      </c>
      <c r="L167" s="26">
        <v>0</v>
      </c>
      <c r="M167" s="26">
        <f t="shared" si="190"/>
        <v>2000</v>
      </c>
      <c r="N167" s="26">
        <v>0</v>
      </c>
      <c r="O167" s="26">
        <v>0</v>
      </c>
      <c r="P167" s="26">
        <v>0</v>
      </c>
      <c r="Q167" s="26">
        <f t="shared" si="186"/>
        <v>0</v>
      </c>
      <c r="R167" s="26">
        <v>0</v>
      </c>
      <c r="S167" s="26">
        <v>0</v>
      </c>
      <c r="T167" s="26">
        <v>0</v>
      </c>
      <c r="U167" s="26">
        <f>SUM(R167:T167)</f>
        <v>0</v>
      </c>
      <c r="V167" s="26">
        <f t="shared" si="188"/>
        <v>393161.36</v>
      </c>
      <c r="W167" s="26">
        <f t="shared" si="189"/>
        <v>1308838.6400000001</v>
      </c>
      <c r="X167" s="11">
        <f t="shared" si="163"/>
        <v>0</v>
      </c>
      <c r="Y167" s="2">
        <f t="shared" si="148"/>
        <v>1564645.44</v>
      </c>
      <c r="Z167" s="2">
        <f t="shared" si="164"/>
        <v>78232.271999999997</v>
      </c>
      <c r="AA167" s="51">
        <f t="shared" si="149"/>
        <v>1642877.7119999998</v>
      </c>
    </row>
    <row r="168" spans="1:44" s="1" customFormat="1" ht="15.75" customHeight="1" x14ac:dyDescent="0.25">
      <c r="A168" s="22" t="s">
        <v>350</v>
      </c>
      <c r="B168" s="23" t="s">
        <v>351</v>
      </c>
      <c r="C168" s="36">
        <v>10000</v>
      </c>
      <c r="D168" s="47"/>
      <c r="E168" s="24">
        <f t="shared" si="184"/>
        <v>10000</v>
      </c>
      <c r="F168" s="26">
        <v>620</v>
      </c>
      <c r="G168" s="26">
        <v>406</v>
      </c>
      <c r="H168" s="26">
        <v>1664.99</v>
      </c>
      <c r="I168" s="27">
        <f t="shared" si="185"/>
        <v>2690.99</v>
      </c>
      <c r="J168" s="26">
        <v>0</v>
      </c>
      <c r="K168" s="26">
        <v>151045.9</v>
      </c>
      <c r="L168" s="26">
        <v>0</v>
      </c>
      <c r="M168" s="26">
        <f t="shared" si="190"/>
        <v>151045.9</v>
      </c>
      <c r="N168" s="26">
        <v>0</v>
      </c>
      <c r="O168" s="26">
        <v>0</v>
      </c>
      <c r="P168" s="26">
        <v>0</v>
      </c>
      <c r="Q168" s="26">
        <f t="shared" si="186"/>
        <v>0</v>
      </c>
      <c r="R168" s="26">
        <v>0</v>
      </c>
      <c r="S168" s="26">
        <v>0</v>
      </c>
      <c r="T168" s="26">
        <v>0</v>
      </c>
      <c r="U168" s="26">
        <f>SUM(R168:T168)</f>
        <v>0</v>
      </c>
      <c r="V168" s="26">
        <f t="shared" si="188"/>
        <v>153736.88999999998</v>
      </c>
      <c r="W168" s="26">
        <f t="shared" si="189"/>
        <v>7309.01</v>
      </c>
      <c r="X168" s="11">
        <f t="shared" si="163"/>
        <v>0</v>
      </c>
      <c r="Y168" s="2">
        <f t="shared" si="148"/>
        <v>10763.96</v>
      </c>
      <c r="Z168" s="2">
        <f t="shared" si="164"/>
        <v>538.19799999999998</v>
      </c>
      <c r="AA168" s="2">
        <f t="shared" si="149"/>
        <v>11302.157999999999</v>
      </c>
    </row>
    <row r="169" spans="1:44" s="1" customFormat="1" ht="17.25" customHeight="1" x14ac:dyDescent="0.25">
      <c r="A169" s="22" t="s">
        <v>352</v>
      </c>
      <c r="B169" s="23" t="s">
        <v>353</v>
      </c>
      <c r="C169" s="36">
        <v>11000000</v>
      </c>
      <c r="D169" s="47"/>
      <c r="E169" s="24">
        <f t="shared" si="184"/>
        <v>11000000</v>
      </c>
      <c r="F169" s="26">
        <v>0</v>
      </c>
      <c r="G169" s="26">
        <v>895037.41</v>
      </c>
      <c r="H169" s="26">
        <v>1720401.59</v>
      </c>
      <c r="I169" s="27">
        <f t="shared" si="185"/>
        <v>2615439</v>
      </c>
      <c r="J169" s="26">
        <v>0</v>
      </c>
      <c r="K169" s="26">
        <f>102264.8+1082489.19</f>
        <v>1184753.99</v>
      </c>
      <c r="L169" s="26">
        <v>232803.1</v>
      </c>
      <c r="M169" s="26">
        <f t="shared" si="190"/>
        <v>1417557.09</v>
      </c>
      <c r="N169" s="26">
        <v>0</v>
      </c>
      <c r="O169" s="26">
        <v>0</v>
      </c>
      <c r="P169" s="26">
        <v>0</v>
      </c>
      <c r="Q169" s="26">
        <f t="shared" si="186"/>
        <v>0</v>
      </c>
      <c r="R169" s="26">
        <v>0</v>
      </c>
      <c r="S169" s="26">
        <v>0</v>
      </c>
      <c r="T169" s="26">
        <v>0</v>
      </c>
      <c r="U169" s="26">
        <f t="shared" si="187"/>
        <v>0</v>
      </c>
      <c r="V169" s="26">
        <f t="shared" si="188"/>
        <v>4032996.09</v>
      </c>
      <c r="W169" s="26">
        <f t="shared" si="189"/>
        <v>8384561</v>
      </c>
      <c r="X169" s="11">
        <f t="shared" si="163"/>
        <v>0</v>
      </c>
      <c r="Y169" s="2">
        <f t="shared" si="148"/>
        <v>10461756</v>
      </c>
      <c r="Z169" s="2">
        <f t="shared" si="164"/>
        <v>523087.80000000005</v>
      </c>
      <c r="AA169" s="51">
        <f t="shared" si="149"/>
        <v>10984843.800000001</v>
      </c>
    </row>
    <row r="170" spans="1:44" s="1" customFormat="1" ht="17.25" customHeight="1" x14ac:dyDescent="0.25">
      <c r="A170" s="22" t="s">
        <v>354</v>
      </c>
      <c r="B170" s="23" t="s">
        <v>355</v>
      </c>
      <c r="C170" s="36">
        <v>54000</v>
      </c>
      <c r="D170" s="47"/>
      <c r="E170" s="24">
        <f t="shared" si="184"/>
        <v>54000</v>
      </c>
      <c r="F170" s="26">
        <v>0</v>
      </c>
      <c r="G170" s="26">
        <v>3000</v>
      </c>
      <c r="H170" s="26">
        <v>0</v>
      </c>
      <c r="I170" s="27">
        <f t="shared" si="185"/>
        <v>3000</v>
      </c>
      <c r="J170" s="26">
        <v>0</v>
      </c>
      <c r="K170" s="26">
        <v>0</v>
      </c>
      <c r="L170" s="26">
        <v>0</v>
      </c>
      <c r="M170" s="26">
        <f t="shared" si="190"/>
        <v>0</v>
      </c>
      <c r="N170" s="26">
        <v>0</v>
      </c>
      <c r="O170" s="26">
        <v>0</v>
      </c>
      <c r="P170" s="26">
        <v>0</v>
      </c>
      <c r="Q170" s="26">
        <f t="shared" si="186"/>
        <v>0</v>
      </c>
      <c r="R170" s="26">
        <v>0</v>
      </c>
      <c r="S170" s="26">
        <v>0</v>
      </c>
      <c r="T170" s="26">
        <v>0</v>
      </c>
      <c r="U170" s="26">
        <f t="shared" si="187"/>
        <v>0</v>
      </c>
      <c r="V170" s="26">
        <f t="shared" si="188"/>
        <v>3000</v>
      </c>
      <c r="W170" s="26">
        <f t="shared" si="189"/>
        <v>51000</v>
      </c>
      <c r="X170" s="11">
        <f t="shared" si="163"/>
        <v>0</v>
      </c>
      <c r="Y170" s="2">
        <f t="shared" si="148"/>
        <v>12000</v>
      </c>
      <c r="Z170" s="2">
        <f t="shared" si="164"/>
        <v>600</v>
      </c>
      <c r="AA170" s="2">
        <f t="shared" si="149"/>
        <v>12600</v>
      </c>
    </row>
    <row r="171" spans="1:44" s="1" customFormat="1" ht="16.5" customHeight="1" x14ac:dyDescent="0.25">
      <c r="A171" s="22" t="s">
        <v>356</v>
      </c>
      <c r="B171" s="23" t="s">
        <v>357</v>
      </c>
      <c r="C171" s="36">
        <v>3000000</v>
      </c>
      <c r="D171" s="47"/>
      <c r="E171" s="24">
        <f t="shared" si="184"/>
        <v>3000000</v>
      </c>
      <c r="F171" s="26">
        <v>351700.24</v>
      </c>
      <c r="G171" s="26">
        <v>361771.92</v>
      </c>
      <c r="H171" s="26">
        <v>115321.89</v>
      </c>
      <c r="I171" s="27">
        <f t="shared" si="185"/>
        <v>828794.04999999993</v>
      </c>
      <c r="J171" s="26">
        <v>0</v>
      </c>
      <c r="K171" s="26">
        <v>282340.38</v>
      </c>
      <c r="L171" s="26">
        <v>5719.24</v>
      </c>
      <c r="M171" s="26">
        <f t="shared" si="190"/>
        <v>288059.62</v>
      </c>
      <c r="N171" s="26">
        <v>0</v>
      </c>
      <c r="O171" s="26">
        <v>0</v>
      </c>
      <c r="P171" s="26">
        <v>0</v>
      </c>
      <c r="Q171" s="26">
        <f t="shared" si="186"/>
        <v>0</v>
      </c>
      <c r="R171" s="26">
        <v>0</v>
      </c>
      <c r="S171" s="26">
        <v>0</v>
      </c>
      <c r="T171" s="26">
        <v>0</v>
      </c>
      <c r="U171" s="26">
        <f t="shared" si="187"/>
        <v>0</v>
      </c>
      <c r="V171" s="26">
        <f t="shared" si="188"/>
        <v>1116853.67</v>
      </c>
      <c r="W171" s="26">
        <f t="shared" si="189"/>
        <v>2171205.9500000002</v>
      </c>
      <c r="X171" s="11">
        <f t="shared" si="163"/>
        <v>0</v>
      </c>
      <c r="Y171" s="2">
        <f t="shared" si="148"/>
        <v>3315176.1999999997</v>
      </c>
      <c r="Z171" s="2">
        <f t="shared" si="164"/>
        <v>165758.81</v>
      </c>
      <c r="AA171" s="2">
        <f t="shared" si="149"/>
        <v>3480935.01</v>
      </c>
    </row>
    <row r="172" spans="1:44" s="1" customFormat="1" ht="16.5" customHeight="1" thickBot="1" x14ac:dyDescent="0.3">
      <c r="A172" s="22" t="s">
        <v>358</v>
      </c>
      <c r="B172" s="23" t="s">
        <v>359</v>
      </c>
      <c r="C172" s="36">
        <v>15000000</v>
      </c>
      <c r="D172" s="47"/>
      <c r="E172" s="24">
        <f t="shared" si="184"/>
        <v>15000000</v>
      </c>
      <c r="F172" s="26">
        <v>0</v>
      </c>
      <c r="G172" s="26">
        <v>0</v>
      </c>
      <c r="H172" s="26">
        <v>0</v>
      </c>
      <c r="I172" s="27">
        <f t="shared" si="185"/>
        <v>0</v>
      </c>
      <c r="J172" s="26">
        <v>0</v>
      </c>
      <c r="K172" s="26"/>
      <c r="L172" s="26">
        <v>0</v>
      </c>
      <c r="M172" s="26">
        <f t="shared" si="190"/>
        <v>0</v>
      </c>
      <c r="N172" s="26">
        <v>0</v>
      </c>
      <c r="O172" s="26">
        <v>0</v>
      </c>
      <c r="P172" s="26">
        <v>0</v>
      </c>
      <c r="Q172" s="26">
        <f t="shared" si="186"/>
        <v>0</v>
      </c>
      <c r="R172" s="26">
        <v>0</v>
      </c>
      <c r="S172" s="26">
        <v>0</v>
      </c>
      <c r="T172" s="26">
        <v>0</v>
      </c>
      <c r="U172" s="26">
        <f t="shared" si="187"/>
        <v>0</v>
      </c>
      <c r="V172" s="26">
        <f t="shared" si="188"/>
        <v>0</v>
      </c>
      <c r="W172" s="26">
        <f t="shared" si="189"/>
        <v>15000000</v>
      </c>
      <c r="X172" s="11">
        <f t="shared" si="163"/>
        <v>0</v>
      </c>
      <c r="Y172" s="2">
        <f t="shared" si="148"/>
        <v>0</v>
      </c>
      <c r="Z172" s="2">
        <f t="shared" si="164"/>
        <v>0</v>
      </c>
      <c r="AA172" s="2">
        <f t="shared" si="149"/>
        <v>0</v>
      </c>
    </row>
    <row r="173" spans="1:44" s="17" customFormat="1" ht="20.25" customHeight="1" x14ac:dyDescent="0.25">
      <c r="A173" s="13">
        <v>2.4</v>
      </c>
      <c r="B173" s="14" t="s">
        <v>360</v>
      </c>
      <c r="C173" s="15">
        <f>+C174+C184+C186+C188+C191</f>
        <v>343372000.04000002</v>
      </c>
      <c r="D173" s="15">
        <f t="shared" ref="D173:W173" si="191">+D174+D184+D186+D188+D191</f>
        <v>0</v>
      </c>
      <c r="E173" s="15">
        <f t="shared" si="191"/>
        <v>343372000.04000002</v>
      </c>
      <c r="F173" s="15">
        <f t="shared" si="191"/>
        <v>394500</v>
      </c>
      <c r="G173" s="15">
        <f t="shared" si="191"/>
        <v>56635249.759999998</v>
      </c>
      <c r="H173" s="15">
        <f>+H174+H184+H186+H188+H191</f>
        <v>28568377.270000003</v>
      </c>
      <c r="I173" s="15">
        <f t="shared" si="191"/>
        <v>85598127.030000001</v>
      </c>
      <c r="J173" s="15">
        <f t="shared" si="191"/>
        <v>0</v>
      </c>
      <c r="K173" s="15">
        <f>+K174+K184+K186+K188+K191</f>
        <v>934496.77</v>
      </c>
      <c r="L173" s="15">
        <f t="shared" si="191"/>
        <v>6373816.6699999999</v>
      </c>
      <c r="M173" s="15">
        <f t="shared" si="191"/>
        <v>7308313.4399999995</v>
      </c>
      <c r="N173" s="15">
        <f t="shared" si="191"/>
        <v>0</v>
      </c>
      <c r="O173" s="15">
        <f t="shared" si="191"/>
        <v>0</v>
      </c>
      <c r="P173" s="15">
        <f t="shared" si="191"/>
        <v>0</v>
      </c>
      <c r="Q173" s="15">
        <f t="shared" si="191"/>
        <v>0</v>
      </c>
      <c r="R173" s="15">
        <f t="shared" si="191"/>
        <v>0</v>
      </c>
      <c r="S173" s="15">
        <f t="shared" si="191"/>
        <v>0</v>
      </c>
      <c r="T173" s="15">
        <f t="shared" si="191"/>
        <v>0</v>
      </c>
      <c r="U173" s="15">
        <f t="shared" si="191"/>
        <v>0</v>
      </c>
      <c r="V173" s="15">
        <f t="shared" si="191"/>
        <v>86226998.799999997</v>
      </c>
      <c r="W173" s="15">
        <f t="shared" si="191"/>
        <v>257773873.00999999</v>
      </c>
      <c r="X173" s="11">
        <f t="shared" si="163"/>
        <v>0</v>
      </c>
      <c r="Y173" s="2">
        <f t="shared" si="148"/>
        <v>342392508.12</v>
      </c>
      <c r="Z173" s="2">
        <f t="shared" si="164"/>
        <v>17119625.405999999</v>
      </c>
      <c r="AA173" s="2">
        <f t="shared" si="149"/>
        <v>359512133.52600002</v>
      </c>
      <c r="AB173" s="16"/>
      <c r="AC173" s="16"/>
      <c r="AD173" s="16"/>
      <c r="AE173" s="16"/>
      <c r="AF173" s="16"/>
    </row>
    <row r="174" spans="1:44" s="21" customFormat="1" ht="17.25" customHeight="1" x14ac:dyDescent="0.25">
      <c r="A174" s="38" t="s">
        <v>361</v>
      </c>
      <c r="B174" s="64" t="s">
        <v>362</v>
      </c>
      <c r="C174" s="39">
        <f>SUM(C175:C183)</f>
        <v>15512000</v>
      </c>
      <c r="D174" s="39">
        <f t="shared" ref="D174:W174" si="192">SUM(D175:D183)</f>
        <v>0</v>
      </c>
      <c r="E174" s="39">
        <f>SUM(E175:E183)</f>
        <v>15512000</v>
      </c>
      <c r="F174" s="39">
        <f>SUM(F175:F183)</f>
        <v>394500</v>
      </c>
      <c r="G174" s="39">
        <f t="shared" si="192"/>
        <v>1991902.76</v>
      </c>
      <c r="H174" s="39">
        <f>SUM(H175:H183)</f>
        <v>1246710.6000000001</v>
      </c>
      <c r="I174" s="39">
        <f t="shared" si="192"/>
        <v>3633113.36</v>
      </c>
      <c r="J174" s="39">
        <f>SUM(J175:J183)</f>
        <v>0</v>
      </c>
      <c r="K174" s="39">
        <f>SUM(K175:K183)</f>
        <v>934496.77</v>
      </c>
      <c r="L174" s="39">
        <f t="shared" si="192"/>
        <v>0</v>
      </c>
      <c r="M174" s="39">
        <f t="shared" si="192"/>
        <v>934496.77</v>
      </c>
      <c r="N174" s="39">
        <f t="shared" si="192"/>
        <v>0</v>
      </c>
      <c r="O174" s="39">
        <f t="shared" si="192"/>
        <v>0</v>
      </c>
      <c r="P174" s="39">
        <f t="shared" si="192"/>
        <v>0</v>
      </c>
      <c r="Q174" s="39">
        <f t="shared" si="192"/>
        <v>0</v>
      </c>
      <c r="R174" s="39">
        <f t="shared" si="192"/>
        <v>0</v>
      </c>
      <c r="S174" s="39">
        <f t="shared" si="192"/>
        <v>0</v>
      </c>
      <c r="T174" s="39">
        <f t="shared" si="192"/>
        <v>0</v>
      </c>
      <c r="U174" s="39">
        <f t="shared" si="192"/>
        <v>0</v>
      </c>
      <c r="V174" s="39">
        <f t="shared" si="192"/>
        <v>3949985.13</v>
      </c>
      <c r="W174" s="39">
        <f t="shared" si="192"/>
        <v>11878886.640000001</v>
      </c>
      <c r="X174" s="11">
        <f t="shared" si="163"/>
        <v>0</v>
      </c>
      <c r="Y174" s="2">
        <f t="shared" si="148"/>
        <v>14532453.439999999</v>
      </c>
      <c r="Z174" s="2">
        <f t="shared" si="164"/>
        <v>726622.67200000002</v>
      </c>
      <c r="AA174" s="2">
        <f t="shared" si="149"/>
        <v>15259076.112</v>
      </c>
      <c r="AB174" s="16"/>
      <c r="AC174" s="16"/>
      <c r="AD174" s="16"/>
      <c r="AE174" s="16"/>
      <c r="AF174" s="16"/>
      <c r="AG174" s="16"/>
      <c r="AH174" s="16"/>
      <c r="AI174" s="16"/>
      <c r="AJ174" s="16"/>
      <c r="AK174" s="16"/>
      <c r="AL174" s="16"/>
      <c r="AM174" s="16"/>
      <c r="AN174" s="16"/>
      <c r="AO174" s="16"/>
      <c r="AP174" s="16"/>
      <c r="AQ174" s="16"/>
      <c r="AR174" s="16"/>
    </row>
    <row r="175" spans="1:44" s="42" customFormat="1" ht="17.25" customHeight="1" x14ac:dyDescent="0.25">
      <c r="A175" s="22" t="s">
        <v>363</v>
      </c>
      <c r="B175" s="54" t="s">
        <v>364</v>
      </c>
      <c r="C175" s="36">
        <v>12000</v>
      </c>
      <c r="D175" s="35"/>
      <c r="E175" s="24">
        <f t="shared" ref="E175:E183" si="193">+C175+D175</f>
        <v>12000</v>
      </c>
      <c r="F175" s="26">
        <v>0</v>
      </c>
      <c r="G175" s="26">
        <v>0</v>
      </c>
      <c r="H175" s="26">
        <v>0</v>
      </c>
      <c r="I175" s="27">
        <f>SUM(F175:H175)</f>
        <v>0</v>
      </c>
      <c r="J175" s="26">
        <v>0</v>
      </c>
      <c r="K175" s="26"/>
      <c r="L175" s="26">
        <v>0</v>
      </c>
      <c r="M175" s="26">
        <f>SUM(J175:L175)</f>
        <v>0</v>
      </c>
      <c r="N175" s="26">
        <v>0</v>
      </c>
      <c r="O175" s="26">
        <v>0</v>
      </c>
      <c r="P175" s="26">
        <v>0</v>
      </c>
      <c r="Q175" s="26">
        <f t="shared" ref="Q175:Q192" si="194">SUM(N175:P175)</f>
        <v>0</v>
      </c>
      <c r="R175" s="26">
        <v>0</v>
      </c>
      <c r="S175" s="26">
        <v>0</v>
      </c>
      <c r="T175" s="26">
        <v>0</v>
      </c>
      <c r="U175" s="26">
        <f t="shared" ref="U175:U190" si="195">SUM(R175:T175)</f>
        <v>0</v>
      </c>
      <c r="V175" s="26">
        <f t="shared" ref="V175:V192" si="196">+Q175+M175+I175+U175</f>
        <v>0</v>
      </c>
      <c r="W175" s="26">
        <f t="shared" ref="W175:W183" si="197">+E175-I175</f>
        <v>12000</v>
      </c>
      <c r="X175" s="11">
        <f t="shared" si="163"/>
        <v>0</v>
      </c>
      <c r="Y175" s="2">
        <f t="shared" si="148"/>
        <v>0</v>
      </c>
      <c r="Z175" s="2">
        <f t="shared" si="164"/>
        <v>0</v>
      </c>
      <c r="AA175" s="2">
        <f t="shared" si="149"/>
        <v>0</v>
      </c>
    </row>
    <row r="176" spans="1:44" s="42" customFormat="1" ht="15.75" hidden="1" x14ac:dyDescent="0.25">
      <c r="A176" s="22" t="s">
        <v>365</v>
      </c>
      <c r="B176" s="54" t="s">
        <v>366</v>
      </c>
      <c r="C176" s="36">
        <v>0</v>
      </c>
      <c r="D176" s="35"/>
      <c r="E176" s="24">
        <f t="shared" si="193"/>
        <v>0</v>
      </c>
      <c r="F176" s="26"/>
      <c r="G176" s="26"/>
      <c r="H176" s="26"/>
      <c r="I176" s="27">
        <f t="shared" ref="I176:I192" si="198">SUM(F176:H176)</f>
        <v>0</v>
      </c>
      <c r="J176" s="26">
        <v>0</v>
      </c>
      <c r="K176" s="26"/>
      <c r="L176" s="26">
        <v>0</v>
      </c>
      <c r="M176" s="26">
        <f t="shared" ref="M176:M178" si="199">SUM(J176:L176)</f>
        <v>0</v>
      </c>
      <c r="N176" s="26">
        <v>0</v>
      </c>
      <c r="O176" s="26">
        <v>0</v>
      </c>
      <c r="P176" s="26">
        <v>0</v>
      </c>
      <c r="Q176" s="26">
        <f t="shared" si="194"/>
        <v>0</v>
      </c>
      <c r="R176" s="26">
        <v>0</v>
      </c>
      <c r="S176" s="26">
        <v>0</v>
      </c>
      <c r="T176" s="26">
        <v>0</v>
      </c>
      <c r="U176" s="26">
        <f t="shared" si="195"/>
        <v>0</v>
      </c>
      <c r="V176" s="26">
        <f t="shared" si="196"/>
        <v>0</v>
      </c>
      <c r="W176" s="26">
        <f t="shared" si="197"/>
        <v>0</v>
      </c>
      <c r="X176" s="11">
        <f t="shared" si="163"/>
        <v>0</v>
      </c>
      <c r="Y176" s="2">
        <f t="shared" si="148"/>
        <v>0</v>
      </c>
      <c r="Z176" s="2">
        <f t="shared" si="164"/>
        <v>0</v>
      </c>
      <c r="AA176" s="2">
        <f t="shared" si="149"/>
        <v>0</v>
      </c>
    </row>
    <row r="177" spans="1:44" s="1" customFormat="1" ht="13.5" hidden="1" customHeight="1" x14ac:dyDescent="0.25">
      <c r="A177" s="22" t="s">
        <v>365</v>
      </c>
      <c r="B177" s="54" t="s">
        <v>367</v>
      </c>
      <c r="C177" s="36">
        <v>0</v>
      </c>
      <c r="D177" s="35"/>
      <c r="E177" s="24">
        <f t="shared" si="193"/>
        <v>0</v>
      </c>
      <c r="F177" s="26"/>
      <c r="G177" s="26">
        <v>0</v>
      </c>
      <c r="H177" s="26"/>
      <c r="I177" s="27">
        <f t="shared" si="198"/>
        <v>0</v>
      </c>
      <c r="J177" s="26">
        <v>0</v>
      </c>
      <c r="K177" s="26">
        <v>0</v>
      </c>
      <c r="L177" s="26">
        <v>0</v>
      </c>
      <c r="M177" s="26">
        <f t="shared" si="199"/>
        <v>0</v>
      </c>
      <c r="N177" s="26">
        <v>0</v>
      </c>
      <c r="O177" s="26">
        <v>0</v>
      </c>
      <c r="P177" s="26">
        <v>0</v>
      </c>
      <c r="Q177" s="26">
        <f t="shared" si="194"/>
        <v>0</v>
      </c>
      <c r="R177" s="26">
        <v>0</v>
      </c>
      <c r="S177" s="26">
        <v>0</v>
      </c>
      <c r="T177" s="26">
        <v>0</v>
      </c>
      <c r="U177" s="26">
        <f>SUM(R177:T177)</f>
        <v>0</v>
      </c>
      <c r="V177" s="26">
        <f t="shared" si="196"/>
        <v>0</v>
      </c>
      <c r="W177" s="26">
        <f t="shared" si="197"/>
        <v>0</v>
      </c>
      <c r="X177" s="11">
        <f t="shared" si="163"/>
        <v>0</v>
      </c>
      <c r="Y177" s="2">
        <f t="shared" si="148"/>
        <v>0</v>
      </c>
      <c r="Z177" s="2">
        <f t="shared" si="164"/>
        <v>0</v>
      </c>
      <c r="AA177" s="2">
        <f t="shared" si="149"/>
        <v>0</v>
      </c>
    </row>
    <row r="178" spans="1:44" s="1" customFormat="1" ht="13.5" customHeight="1" x14ac:dyDescent="0.25">
      <c r="A178" s="22" t="s">
        <v>365</v>
      </c>
      <c r="B178" s="54" t="s">
        <v>367</v>
      </c>
      <c r="C178" s="36"/>
      <c r="D178" s="35"/>
      <c r="E178" s="24"/>
      <c r="F178" s="26"/>
      <c r="G178" s="26"/>
      <c r="H178" s="26"/>
      <c r="I178" s="27"/>
      <c r="J178" s="26">
        <v>0</v>
      </c>
      <c r="K178" s="26">
        <v>617625</v>
      </c>
      <c r="L178" s="26">
        <v>0</v>
      </c>
      <c r="M178" s="26">
        <f t="shared" si="199"/>
        <v>617625</v>
      </c>
      <c r="N178" s="26"/>
      <c r="O178" s="26"/>
      <c r="P178" s="26"/>
      <c r="Q178" s="26"/>
      <c r="R178" s="26"/>
      <c r="S178" s="26"/>
      <c r="T178" s="26"/>
      <c r="U178" s="26"/>
      <c r="V178" s="26"/>
      <c r="W178" s="26"/>
      <c r="X178" s="11">
        <f t="shared" si="163"/>
        <v>0</v>
      </c>
      <c r="Y178" s="2"/>
      <c r="Z178" s="2"/>
      <c r="AA178" s="2"/>
    </row>
    <row r="179" spans="1:44" s="1" customFormat="1" ht="16.5" customHeight="1" x14ac:dyDescent="0.25">
      <c r="A179" s="22" t="s">
        <v>368</v>
      </c>
      <c r="B179" s="53" t="s">
        <v>369</v>
      </c>
      <c r="C179" s="36">
        <v>4000000</v>
      </c>
      <c r="D179" s="35"/>
      <c r="E179" s="24">
        <f t="shared" si="193"/>
        <v>4000000</v>
      </c>
      <c r="F179" s="26">
        <v>0</v>
      </c>
      <c r="G179" s="26">
        <v>756272.73</v>
      </c>
      <c r="H179" s="26">
        <v>135584</v>
      </c>
      <c r="I179" s="27">
        <f>SUM(F179:H179)</f>
        <v>891856.73</v>
      </c>
      <c r="J179" s="26">
        <v>0</v>
      </c>
      <c r="K179" s="26">
        <v>0</v>
      </c>
      <c r="L179" s="26">
        <v>0</v>
      </c>
      <c r="M179" s="26">
        <f>SUM(J179:L179)</f>
        <v>0</v>
      </c>
      <c r="N179" s="26">
        <v>0</v>
      </c>
      <c r="O179" s="26">
        <v>0</v>
      </c>
      <c r="P179" s="26">
        <v>0</v>
      </c>
      <c r="Q179" s="26">
        <f>SUM(N179:P179)</f>
        <v>0</v>
      </c>
      <c r="R179" s="26">
        <v>0</v>
      </c>
      <c r="S179" s="26">
        <v>0</v>
      </c>
      <c r="T179" s="26">
        <v>0</v>
      </c>
      <c r="U179" s="26">
        <f>SUM(R179:T179)</f>
        <v>0</v>
      </c>
      <c r="V179" s="26">
        <f t="shared" si="196"/>
        <v>891856.73</v>
      </c>
      <c r="W179" s="26">
        <f t="shared" si="197"/>
        <v>3108143.27</v>
      </c>
      <c r="X179" s="11">
        <f t="shared" si="163"/>
        <v>0</v>
      </c>
      <c r="Y179" s="2">
        <f t="shared" si="148"/>
        <v>3567426.92</v>
      </c>
      <c r="Z179" s="2">
        <f t="shared" si="164"/>
        <v>178371.34600000002</v>
      </c>
      <c r="AA179" s="2">
        <f t="shared" si="149"/>
        <v>3745798.2659999998</v>
      </c>
    </row>
    <row r="180" spans="1:44" s="1" customFormat="1" ht="13.5" customHeight="1" x14ac:dyDescent="0.25">
      <c r="A180" s="22" t="s">
        <v>370</v>
      </c>
      <c r="B180" s="54" t="s">
        <v>371</v>
      </c>
      <c r="C180" s="36">
        <v>10000000</v>
      </c>
      <c r="D180" s="35"/>
      <c r="E180" s="24">
        <f t="shared" si="193"/>
        <v>10000000</v>
      </c>
      <c r="F180" s="26">
        <v>94500</v>
      </c>
      <c r="G180" s="26">
        <v>1235630.03</v>
      </c>
      <c r="H180" s="26">
        <v>1066126.6000000001</v>
      </c>
      <c r="I180" s="27">
        <f>SUM(F180:H180)</f>
        <v>2396256.63</v>
      </c>
      <c r="J180" s="26">
        <v>0</v>
      </c>
      <c r="K180" s="26">
        <v>316871.77</v>
      </c>
      <c r="L180" s="26">
        <v>0</v>
      </c>
      <c r="M180" s="26">
        <f>SUM(J180:L180)</f>
        <v>316871.77</v>
      </c>
      <c r="N180" s="26">
        <v>0</v>
      </c>
      <c r="O180" s="26">
        <v>0</v>
      </c>
      <c r="P180" s="26">
        <v>0</v>
      </c>
      <c r="Q180" s="26">
        <f>SUM(N180:P180)</f>
        <v>0</v>
      </c>
      <c r="R180" s="26">
        <v>0</v>
      </c>
      <c r="S180" s="26">
        <v>0</v>
      </c>
      <c r="T180" s="26">
        <v>0</v>
      </c>
      <c r="U180" s="26">
        <f>SUM(R180:T180)</f>
        <v>0</v>
      </c>
      <c r="V180" s="26">
        <f t="shared" si="196"/>
        <v>2713128.4</v>
      </c>
      <c r="W180" s="26">
        <f t="shared" si="197"/>
        <v>7603743.3700000001</v>
      </c>
      <c r="X180" s="11">
        <f t="shared" si="163"/>
        <v>0</v>
      </c>
      <c r="Y180" s="2">
        <f t="shared" si="148"/>
        <v>9585026.5199999996</v>
      </c>
      <c r="Z180" s="2">
        <f t="shared" si="164"/>
        <v>479251.326</v>
      </c>
      <c r="AA180" s="51">
        <f t="shared" si="149"/>
        <v>10064277.845999999</v>
      </c>
    </row>
    <row r="181" spans="1:44" s="1" customFormat="1" ht="15" customHeight="1" x14ac:dyDescent="0.25">
      <c r="A181" s="22" t="s">
        <v>372</v>
      </c>
      <c r="B181" s="54" t="s">
        <v>373</v>
      </c>
      <c r="C181" s="36">
        <v>1500000</v>
      </c>
      <c r="D181" s="35"/>
      <c r="E181" s="24">
        <f t="shared" si="193"/>
        <v>1500000</v>
      </c>
      <c r="F181" s="26">
        <v>300000</v>
      </c>
      <c r="G181" s="26">
        <v>0</v>
      </c>
      <c r="H181" s="26">
        <v>45000</v>
      </c>
      <c r="I181" s="27">
        <f t="shared" si="198"/>
        <v>345000</v>
      </c>
      <c r="J181" s="26">
        <v>0</v>
      </c>
      <c r="K181" s="26"/>
      <c r="L181" s="26">
        <v>0</v>
      </c>
      <c r="M181" s="26">
        <f t="shared" ref="M181:M187" si="200">SUM(J181:L181)</f>
        <v>0</v>
      </c>
      <c r="N181" s="26">
        <v>0</v>
      </c>
      <c r="O181" s="26">
        <v>0</v>
      </c>
      <c r="P181" s="26">
        <v>0</v>
      </c>
      <c r="Q181" s="26">
        <f t="shared" si="194"/>
        <v>0</v>
      </c>
      <c r="R181" s="26">
        <v>0</v>
      </c>
      <c r="S181" s="26">
        <v>0</v>
      </c>
      <c r="T181" s="26">
        <v>0</v>
      </c>
      <c r="U181" s="26">
        <f>SUM(R181:T181)</f>
        <v>0</v>
      </c>
      <c r="V181" s="26">
        <f t="shared" si="196"/>
        <v>345000</v>
      </c>
      <c r="W181" s="26">
        <f t="shared" si="197"/>
        <v>1155000</v>
      </c>
      <c r="X181" s="11">
        <f t="shared" si="163"/>
        <v>0</v>
      </c>
      <c r="Y181" s="2">
        <f t="shared" si="148"/>
        <v>1380000</v>
      </c>
      <c r="Z181" s="2">
        <f t="shared" si="164"/>
        <v>69000</v>
      </c>
      <c r="AA181" s="2">
        <f t="shared" si="149"/>
        <v>1449000</v>
      </c>
    </row>
    <row r="182" spans="1:44" s="1" customFormat="1" ht="17.25" hidden="1" customHeight="1" x14ac:dyDescent="0.25">
      <c r="A182" s="22" t="s">
        <v>374</v>
      </c>
      <c r="B182" s="54" t="s">
        <v>375</v>
      </c>
      <c r="C182" s="36">
        <v>0</v>
      </c>
      <c r="D182" s="35"/>
      <c r="E182" s="24">
        <f t="shared" si="193"/>
        <v>0</v>
      </c>
      <c r="F182" s="26"/>
      <c r="G182" s="26"/>
      <c r="H182" s="26"/>
      <c r="I182" s="27">
        <f t="shared" si="198"/>
        <v>0</v>
      </c>
      <c r="J182" s="24">
        <f t="shared" ref="J182:J183" si="201">+H182+I182</f>
        <v>0</v>
      </c>
      <c r="K182" s="26"/>
      <c r="L182" s="26">
        <v>0</v>
      </c>
      <c r="M182" s="26">
        <f t="shared" si="200"/>
        <v>0</v>
      </c>
      <c r="N182" s="26">
        <v>0</v>
      </c>
      <c r="O182" s="26">
        <v>0</v>
      </c>
      <c r="P182" s="26">
        <v>0</v>
      </c>
      <c r="Q182" s="26">
        <f t="shared" si="194"/>
        <v>0</v>
      </c>
      <c r="R182" s="26">
        <v>0</v>
      </c>
      <c r="S182" s="26">
        <v>0</v>
      </c>
      <c r="T182" s="26">
        <v>0</v>
      </c>
      <c r="U182" s="26">
        <f t="shared" si="195"/>
        <v>0</v>
      </c>
      <c r="V182" s="26">
        <f t="shared" si="196"/>
        <v>0</v>
      </c>
      <c r="W182" s="26">
        <f t="shared" si="197"/>
        <v>0</v>
      </c>
      <c r="X182" s="11">
        <f t="shared" si="163"/>
        <v>0</v>
      </c>
      <c r="Y182" s="2">
        <f t="shared" si="148"/>
        <v>0</v>
      </c>
      <c r="Z182" s="2">
        <f t="shared" si="164"/>
        <v>0</v>
      </c>
      <c r="AA182" s="2">
        <f t="shared" si="149"/>
        <v>0</v>
      </c>
    </row>
    <row r="183" spans="1:44" s="1" customFormat="1" ht="15.75" hidden="1" x14ac:dyDescent="0.25">
      <c r="A183" s="22" t="s">
        <v>376</v>
      </c>
      <c r="B183" s="53" t="s">
        <v>377</v>
      </c>
      <c r="C183" s="36">
        <v>0</v>
      </c>
      <c r="D183" s="35"/>
      <c r="E183" s="24">
        <f t="shared" si="193"/>
        <v>0</v>
      </c>
      <c r="F183" s="26">
        <v>0</v>
      </c>
      <c r="G183" s="26"/>
      <c r="H183" s="26">
        <v>0</v>
      </c>
      <c r="I183" s="27">
        <f>SUM(F183:H183)</f>
        <v>0</v>
      </c>
      <c r="J183" s="24">
        <f t="shared" si="201"/>
        <v>0</v>
      </c>
      <c r="K183" s="26"/>
      <c r="L183" s="26">
        <v>0</v>
      </c>
      <c r="M183" s="26">
        <f>SUM(J183:L183)</f>
        <v>0</v>
      </c>
      <c r="N183" s="26">
        <v>0</v>
      </c>
      <c r="O183" s="26">
        <v>0</v>
      </c>
      <c r="P183" s="26">
        <v>0</v>
      </c>
      <c r="Q183" s="26">
        <f>SUM(N183:P183)</f>
        <v>0</v>
      </c>
      <c r="R183" s="26">
        <v>0</v>
      </c>
      <c r="S183" s="26">
        <v>0</v>
      </c>
      <c r="T183" s="26">
        <v>0</v>
      </c>
      <c r="U183" s="26">
        <f>SUM(R183:T183)</f>
        <v>0</v>
      </c>
      <c r="V183" s="26">
        <f>+Q183+M183+I183+U183</f>
        <v>0</v>
      </c>
      <c r="W183" s="26">
        <f t="shared" si="197"/>
        <v>0</v>
      </c>
      <c r="X183" s="11">
        <f t="shared" si="163"/>
        <v>0</v>
      </c>
      <c r="Y183" s="2">
        <f t="shared" si="148"/>
        <v>0</v>
      </c>
      <c r="Z183" s="2">
        <f t="shared" si="164"/>
        <v>0</v>
      </c>
      <c r="AA183" s="2">
        <f t="shared" si="149"/>
        <v>0</v>
      </c>
    </row>
    <row r="184" spans="1:44" s="21" customFormat="1" ht="17.25" hidden="1" customHeight="1" x14ac:dyDescent="0.25">
      <c r="A184" s="38" t="s">
        <v>378</v>
      </c>
      <c r="B184" s="52" t="s">
        <v>379</v>
      </c>
      <c r="C184" s="39">
        <f>SUM(C185)</f>
        <v>0</v>
      </c>
      <c r="D184" s="39">
        <f t="shared" ref="D184:W184" si="202">SUM(D185)</f>
        <v>0</v>
      </c>
      <c r="E184" s="39">
        <f>SUM(E185)</f>
        <v>0</v>
      </c>
      <c r="F184" s="39">
        <f t="shared" si="202"/>
        <v>0</v>
      </c>
      <c r="G184" s="39">
        <f t="shared" si="202"/>
        <v>0</v>
      </c>
      <c r="H184" s="39">
        <f t="shared" si="202"/>
        <v>0</v>
      </c>
      <c r="I184" s="39">
        <f t="shared" si="202"/>
        <v>0</v>
      </c>
      <c r="J184" s="39">
        <f>SUM(J185)</f>
        <v>0</v>
      </c>
      <c r="K184" s="39">
        <f t="shared" si="202"/>
        <v>0</v>
      </c>
      <c r="L184" s="39">
        <f t="shared" si="202"/>
        <v>0</v>
      </c>
      <c r="M184" s="39">
        <f t="shared" si="202"/>
        <v>0</v>
      </c>
      <c r="N184" s="39">
        <f t="shared" si="202"/>
        <v>0</v>
      </c>
      <c r="O184" s="39">
        <f t="shared" si="202"/>
        <v>0</v>
      </c>
      <c r="P184" s="39">
        <f t="shared" si="202"/>
        <v>0</v>
      </c>
      <c r="Q184" s="39">
        <f t="shared" si="202"/>
        <v>0</v>
      </c>
      <c r="R184" s="39">
        <f t="shared" si="202"/>
        <v>0</v>
      </c>
      <c r="S184" s="39">
        <f t="shared" si="202"/>
        <v>0</v>
      </c>
      <c r="T184" s="39">
        <f t="shared" si="202"/>
        <v>0</v>
      </c>
      <c r="U184" s="39">
        <f t="shared" si="202"/>
        <v>0</v>
      </c>
      <c r="V184" s="39">
        <f t="shared" si="202"/>
        <v>0</v>
      </c>
      <c r="W184" s="39">
        <f t="shared" si="202"/>
        <v>0</v>
      </c>
      <c r="X184" s="11">
        <f t="shared" si="163"/>
        <v>0</v>
      </c>
      <c r="Y184" s="2">
        <f t="shared" si="148"/>
        <v>0</v>
      </c>
      <c r="Z184" s="2">
        <f t="shared" si="164"/>
        <v>0</v>
      </c>
      <c r="AA184" s="2">
        <f t="shared" si="149"/>
        <v>0</v>
      </c>
      <c r="AB184" s="16"/>
      <c r="AC184" s="16"/>
      <c r="AD184" s="16"/>
      <c r="AE184" s="16"/>
      <c r="AF184" s="16"/>
      <c r="AG184" s="16"/>
      <c r="AH184" s="16"/>
      <c r="AI184" s="16"/>
      <c r="AJ184" s="16"/>
      <c r="AK184" s="16"/>
      <c r="AL184" s="16"/>
      <c r="AM184" s="16"/>
      <c r="AN184" s="16"/>
      <c r="AO184" s="16"/>
      <c r="AP184" s="16"/>
      <c r="AQ184" s="16"/>
      <c r="AR184" s="16"/>
    </row>
    <row r="185" spans="1:44" s="1" customFormat="1" ht="15.75" hidden="1" x14ac:dyDescent="0.25">
      <c r="A185" s="22" t="s">
        <v>380</v>
      </c>
      <c r="B185" s="53" t="s">
        <v>381</v>
      </c>
      <c r="C185" s="36">
        <v>0</v>
      </c>
      <c r="D185" s="35"/>
      <c r="E185" s="24">
        <f>+C185+D185</f>
        <v>0</v>
      </c>
      <c r="F185" s="26"/>
      <c r="G185" s="26"/>
      <c r="H185" s="26"/>
      <c r="I185" s="27">
        <f>SUM(F185:H185)</f>
        <v>0</v>
      </c>
      <c r="J185" s="24">
        <f>+H185+I185</f>
        <v>0</v>
      </c>
      <c r="K185" s="26"/>
      <c r="L185" s="26">
        <v>0</v>
      </c>
      <c r="M185" s="26">
        <f t="shared" si="200"/>
        <v>0</v>
      </c>
      <c r="N185" s="26">
        <v>0</v>
      </c>
      <c r="O185" s="26">
        <v>0</v>
      </c>
      <c r="P185" s="26">
        <v>0</v>
      </c>
      <c r="Q185" s="26">
        <f t="shared" si="194"/>
        <v>0</v>
      </c>
      <c r="R185" s="26">
        <v>0</v>
      </c>
      <c r="S185" s="26">
        <v>0</v>
      </c>
      <c r="T185" s="26">
        <v>0</v>
      </c>
      <c r="U185" s="26">
        <f t="shared" si="195"/>
        <v>0</v>
      </c>
      <c r="V185" s="26">
        <f t="shared" si="196"/>
        <v>0</v>
      </c>
      <c r="W185" s="26">
        <f>+E185-I185</f>
        <v>0</v>
      </c>
      <c r="X185" s="11">
        <f t="shared" si="163"/>
        <v>0</v>
      </c>
      <c r="Y185" s="2">
        <f t="shared" si="148"/>
        <v>0</v>
      </c>
      <c r="Z185" s="2">
        <f t="shared" si="164"/>
        <v>0</v>
      </c>
      <c r="AA185" s="2">
        <f t="shared" si="149"/>
        <v>0</v>
      </c>
    </row>
    <row r="186" spans="1:44" s="21" customFormat="1" ht="17.25" hidden="1" customHeight="1" x14ac:dyDescent="0.25">
      <c r="A186" s="38" t="s">
        <v>382</v>
      </c>
      <c r="B186" s="52" t="s">
        <v>383</v>
      </c>
      <c r="C186" s="39">
        <f>SUM(C187)</f>
        <v>0</v>
      </c>
      <c r="D186" s="39">
        <f t="shared" ref="D186:W186" si="203">SUM(D187)</f>
        <v>0</v>
      </c>
      <c r="E186" s="39">
        <f>SUM(E187)</f>
        <v>0</v>
      </c>
      <c r="F186" s="39">
        <f t="shared" si="203"/>
        <v>0</v>
      </c>
      <c r="G186" s="39">
        <f t="shared" si="203"/>
        <v>0</v>
      </c>
      <c r="H186" s="39">
        <f t="shared" si="203"/>
        <v>0</v>
      </c>
      <c r="I186" s="39">
        <f t="shared" si="203"/>
        <v>0</v>
      </c>
      <c r="J186" s="39">
        <f>SUM(J187)</f>
        <v>0</v>
      </c>
      <c r="K186" s="39">
        <f t="shared" si="203"/>
        <v>0</v>
      </c>
      <c r="L186" s="39">
        <f t="shared" si="203"/>
        <v>0</v>
      </c>
      <c r="M186" s="39">
        <f t="shared" si="203"/>
        <v>0</v>
      </c>
      <c r="N186" s="39">
        <f t="shared" si="203"/>
        <v>0</v>
      </c>
      <c r="O186" s="39">
        <f t="shared" si="203"/>
        <v>0</v>
      </c>
      <c r="P186" s="39">
        <f t="shared" si="203"/>
        <v>0</v>
      </c>
      <c r="Q186" s="39">
        <f t="shared" si="203"/>
        <v>0</v>
      </c>
      <c r="R186" s="39">
        <f t="shared" si="203"/>
        <v>0</v>
      </c>
      <c r="S186" s="39">
        <f t="shared" si="203"/>
        <v>0</v>
      </c>
      <c r="T186" s="39">
        <f t="shared" si="203"/>
        <v>0</v>
      </c>
      <c r="U186" s="39">
        <f t="shared" si="203"/>
        <v>0</v>
      </c>
      <c r="V186" s="39">
        <f t="shared" si="203"/>
        <v>0</v>
      </c>
      <c r="W186" s="39">
        <f t="shared" si="203"/>
        <v>0</v>
      </c>
      <c r="X186" s="11">
        <f t="shared" si="163"/>
        <v>0</v>
      </c>
      <c r="Y186" s="2">
        <f t="shared" si="148"/>
        <v>0</v>
      </c>
      <c r="Z186" s="2">
        <f t="shared" si="164"/>
        <v>0</v>
      </c>
      <c r="AA186" s="2">
        <f t="shared" si="149"/>
        <v>0</v>
      </c>
      <c r="AB186" s="16"/>
      <c r="AC186" s="16"/>
      <c r="AD186" s="16"/>
      <c r="AE186" s="16"/>
      <c r="AF186" s="16"/>
      <c r="AG186" s="16"/>
      <c r="AH186" s="16"/>
      <c r="AI186" s="16"/>
      <c r="AJ186" s="16"/>
      <c r="AK186" s="16"/>
      <c r="AL186" s="16"/>
      <c r="AM186" s="16"/>
      <c r="AN186" s="16"/>
      <c r="AO186" s="16"/>
      <c r="AP186" s="16"/>
      <c r="AQ186" s="16"/>
      <c r="AR186" s="16"/>
    </row>
    <row r="187" spans="1:44" s="1" customFormat="1" ht="15.75" hidden="1" x14ac:dyDescent="0.25">
      <c r="A187" s="22" t="s">
        <v>384</v>
      </c>
      <c r="B187" s="53" t="s">
        <v>385</v>
      </c>
      <c r="C187" s="36">
        <v>0</v>
      </c>
      <c r="D187" s="35"/>
      <c r="E187" s="24">
        <f>+C187+D187</f>
        <v>0</v>
      </c>
      <c r="F187" s="26"/>
      <c r="G187" s="26"/>
      <c r="H187" s="26"/>
      <c r="I187" s="27">
        <f t="shared" si="198"/>
        <v>0</v>
      </c>
      <c r="J187" s="24">
        <f>+H187+I187</f>
        <v>0</v>
      </c>
      <c r="K187" s="26"/>
      <c r="L187" s="26">
        <v>0</v>
      </c>
      <c r="M187" s="26">
        <f t="shared" si="200"/>
        <v>0</v>
      </c>
      <c r="N187" s="26">
        <v>0</v>
      </c>
      <c r="O187" s="26">
        <v>0</v>
      </c>
      <c r="P187" s="26">
        <v>0</v>
      </c>
      <c r="Q187" s="26">
        <f t="shared" si="194"/>
        <v>0</v>
      </c>
      <c r="R187" s="26">
        <v>0</v>
      </c>
      <c r="S187" s="26">
        <v>0</v>
      </c>
      <c r="T187" s="26">
        <v>0</v>
      </c>
      <c r="U187" s="26">
        <f t="shared" si="195"/>
        <v>0</v>
      </c>
      <c r="V187" s="26">
        <f t="shared" si="196"/>
        <v>0</v>
      </c>
      <c r="W187" s="26">
        <f>+E187-I187</f>
        <v>0</v>
      </c>
      <c r="X187" s="11">
        <f t="shared" si="163"/>
        <v>0</v>
      </c>
      <c r="Y187" s="2">
        <f t="shared" si="148"/>
        <v>0</v>
      </c>
      <c r="Z187" s="2">
        <f t="shared" si="164"/>
        <v>0</v>
      </c>
      <c r="AA187" s="2">
        <f t="shared" si="149"/>
        <v>0</v>
      </c>
    </row>
    <row r="188" spans="1:44" s="21" customFormat="1" ht="17.25" customHeight="1" x14ac:dyDescent="0.25">
      <c r="A188" s="38" t="s">
        <v>386</v>
      </c>
      <c r="B188" s="52" t="s">
        <v>387</v>
      </c>
      <c r="C188" s="39">
        <f>SUM(C189:C190)</f>
        <v>327860000.04000002</v>
      </c>
      <c r="D188" s="39">
        <f t="shared" ref="D188:W188" si="204">SUM(D189:D190)</f>
        <v>0</v>
      </c>
      <c r="E188" s="39">
        <f>SUM(E189:E190)</f>
        <v>327860000.04000002</v>
      </c>
      <c r="F188" s="39">
        <f>SUM(F189:F190)</f>
        <v>0</v>
      </c>
      <c r="G188" s="39">
        <f t="shared" si="204"/>
        <v>54643347</v>
      </c>
      <c r="H188" s="39">
        <f t="shared" si="204"/>
        <v>27321666.670000002</v>
      </c>
      <c r="I188" s="39">
        <f t="shared" si="204"/>
        <v>81965013.670000002</v>
      </c>
      <c r="J188" s="39">
        <f>SUM(J189:J193)</f>
        <v>0</v>
      </c>
      <c r="K188" s="39">
        <f t="shared" ref="K188:M188" si="205">SUM(K189:K193)</f>
        <v>0</v>
      </c>
      <c r="L188" s="39">
        <f t="shared" si="205"/>
        <v>6373816.6699999999</v>
      </c>
      <c r="M188" s="39">
        <f t="shared" si="205"/>
        <v>6373816.6699999999</v>
      </c>
      <c r="N188" s="39">
        <f t="shared" si="204"/>
        <v>0</v>
      </c>
      <c r="O188" s="39">
        <f t="shared" si="204"/>
        <v>0</v>
      </c>
      <c r="P188" s="39">
        <f t="shared" si="204"/>
        <v>0</v>
      </c>
      <c r="Q188" s="39">
        <f t="shared" si="204"/>
        <v>0</v>
      </c>
      <c r="R188" s="39">
        <f t="shared" si="204"/>
        <v>0</v>
      </c>
      <c r="S188" s="39">
        <f t="shared" si="204"/>
        <v>0</v>
      </c>
      <c r="T188" s="39">
        <f t="shared" si="204"/>
        <v>0</v>
      </c>
      <c r="U188" s="39">
        <f t="shared" si="204"/>
        <v>0</v>
      </c>
      <c r="V188" s="39">
        <f t="shared" si="204"/>
        <v>82277013.670000002</v>
      </c>
      <c r="W188" s="39">
        <f t="shared" si="204"/>
        <v>245894986.37</v>
      </c>
      <c r="X188" s="11">
        <f t="shared" si="163"/>
        <v>0</v>
      </c>
      <c r="Y188" s="2">
        <f t="shared" si="148"/>
        <v>327860054.68000001</v>
      </c>
      <c r="Z188" s="2">
        <f t="shared" si="164"/>
        <v>16393002.734000001</v>
      </c>
      <c r="AA188" s="2">
        <f t="shared" si="149"/>
        <v>344253057.41400003</v>
      </c>
      <c r="AB188" s="16"/>
      <c r="AC188" s="16"/>
      <c r="AD188" s="16"/>
      <c r="AE188" s="16"/>
      <c r="AF188" s="16"/>
      <c r="AG188" s="16"/>
      <c r="AH188" s="16"/>
      <c r="AI188" s="16"/>
      <c r="AJ188" s="16"/>
      <c r="AK188" s="16"/>
      <c r="AL188" s="16"/>
      <c r="AM188" s="16"/>
      <c r="AN188" s="16"/>
      <c r="AO188" s="16"/>
      <c r="AP188" s="16"/>
      <c r="AQ188" s="16"/>
      <c r="AR188" s="16"/>
    </row>
    <row r="189" spans="1:44" s="71" customFormat="1" ht="15.75" x14ac:dyDescent="0.25">
      <c r="A189" s="65" t="s">
        <v>388</v>
      </c>
      <c r="B189" s="66" t="s">
        <v>389</v>
      </c>
      <c r="C189" s="67">
        <v>327860000.04000002</v>
      </c>
      <c r="D189" s="68"/>
      <c r="E189" s="67">
        <f t="shared" ref="E189:E190" si="206">+C189+D189</f>
        <v>327860000.04000002</v>
      </c>
      <c r="F189" s="69">
        <v>0</v>
      </c>
      <c r="G189" s="69">
        <v>54643347</v>
      </c>
      <c r="H189" s="69">
        <v>27321666.670000002</v>
      </c>
      <c r="I189" s="70">
        <f t="shared" si="198"/>
        <v>81965013.670000002</v>
      </c>
      <c r="J189" s="26">
        <v>0</v>
      </c>
      <c r="K189" s="69">
        <v>0</v>
      </c>
      <c r="L189" s="69">
        <v>312000</v>
      </c>
      <c r="M189" s="69">
        <f>SUM(J189:L189)</f>
        <v>312000</v>
      </c>
      <c r="N189" s="69">
        <v>0</v>
      </c>
      <c r="O189" s="69">
        <v>0</v>
      </c>
      <c r="P189" s="69">
        <v>0</v>
      </c>
      <c r="Q189" s="69">
        <f t="shared" si="194"/>
        <v>0</v>
      </c>
      <c r="R189" s="69">
        <v>0</v>
      </c>
      <c r="S189" s="69">
        <v>0</v>
      </c>
      <c r="T189" s="69">
        <v>0</v>
      </c>
      <c r="U189" s="69">
        <f>SUM(R189:T189)</f>
        <v>0</v>
      </c>
      <c r="V189" s="69">
        <f>+Q189+M189+I189+U189</f>
        <v>82277013.670000002</v>
      </c>
      <c r="W189" s="69">
        <f t="shared" ref="W189:W190" si="207">+E189-I189</f>
        <v>245894986.37</v>
      </c>
      <c r="X189" s="11">
        <f t="shared" si="163"/>
        <v>0</v>
      </c>
      <c r="Y189" s="2">
        <f t="shared" si="148"/>
        <v>327860054.68000001</v>
      </c>
      <c r="Z189" s="2">
        <f t="shared" si="164"/>
        <v>16393002.734000001</v>
      </c>
      <c r="AA189" s="2">
        <f t="shared" si="149"/>
        <v>344253057.41400003</v>
      </c>
    </row>
    <row r="190" spans="1:44" s="1" customFormat="1" ht="15.75" hidden="1" customHeight="1" x14ac:dyDescent="0.25">
      <c r="A190" s="22" t="s">
        <v>390</v>
      </c>
      <c r="B190" s="66" t="s">
        <v>389</v>
      </c>
      <c r="C190" s="36">
        <v>0</v>
      </c>
      <c r="D190" s="35"/>
      <c r="E190" s="24">
        <f t="shared" si="206"/>
        <v>0</v>
      </c>
      <c r="F190" s="26"/>
      <c r="G190" s="26"/>
      <c r="H190" s="26"/>
      <c r="I190" s="27">
        <f t="shared" si="198"/>
        <v>0</v>
      </c>
      <c r="J190" s="24"/>
      <c r="K190" s="26"/>
      <c r="L190" s="26">
        <v>0</v>
      </c>
      <c r="M190" s="69">
        <f t="shared" ref="M190:M193" si="208">SUM(J190:L190)</f>
        <v>0</v>
      </c>
      <c r="N190" s="26">
        <v>0</v>
      </c>
      <c r="O190" s="26">
        <v>0</v>
      </c>
      <c r="P190" s="26">
        <v>0</v>
      </c>
      <c r="Q190" s="26">
        <f t="shared" si="194"/>
        <v>0</v>
      </c>
      <c r="R190" s="26">
        <v>0</v>
      </c>
      <c r="S190" s="26">
        <v>0</v>
      </c>
      <c r="T190" s="26">
        <v>0</v>
      </c>
      <c r="U190" s="26">
        <f t="shared" si="195"/>
        <v>0</v>
      </c>
      <c r="V190" s="26">
        <f t="shared" si="196"/>
        <v>0</v>
      </c>
      <c r="W190" s="26">
        <f t="shared" si="207"/>
        <v>0</v>
      </c>
      <c r="X190" s="11">
        <f t="shared" si="163"/>
        <v>0</v>
      </c>
      <c r="Y190" s="2">
        <f t="shared" si="148"/>
        <v>0</v>
      </c>
      <c r="Z190" s="2">
        <f t="shared" si="164"/>
        <v>0</v>
      </c>
      <c r="AA190" s="2">
        <f t="shared" si="149"/>
        <v>0</v>
      </c>
    </row>
    <row r="191" spans="1:44" s="21" customFormat="1" ht="17.25" hidden="1" customHeight="1" x14ac:dyDescent="0.25">
      <c r="A191" s="38" t="s">
        <v>391</v>
      </c>
      <c r="B191" s="66" t="s">
        <v>389</v>
      </c>
      <c r="C191" s="39">
        <f>SUM(C192)</f>
        <v>0</v>
      </c>
      <c r="D191" s="39">
        <f t="shared" ref="D191:W191" si="209">SUM(D192)</f>
        <v>0</v>
      </c>
      <c r="E191" s="39">
        <f>SUM(E192)</f>
        <v>0</v>
      </c>
      <c r="F191" s="39">
        <f>SUM(F192)</f>
        <v>0</v>
      </c>
      <c r="G191" s="39">
        <f t="shared" si="209"/>
        <v>0</v>
      </c>
      <c r="H191" s="39">
        <f t="shared" si="209"/>
        <v>0</v>
      </c>
      <c r="I191" s="39">
        <f t="shared" si="209"/>
        <v>0</v>
      </c>
      <c r="J191" s="39"/>
      <c r="K191" s="39">
        <f t="shared" si="209"/>
        <v>0</v>
      </c>
      <c r="L191" s="39">
        <f t="shared" si="209"/>
        <v>0</v>
      </c>
      <c r="M191" s="69">
        <f t="shared" si="208"/>
        <v>0</v>
      </c>
      <c r="N191" s="39">
        <f t="shared" si="209"/>
        <v>0</v>
      </c>
      <c r="O191" s="39">
        <f t="shared" si="209"/>
        <v>0</v>
      </c>
      <c r="P191" s="39">
        <f t="shared" si="209"/>
        <v>0</v>
      </c>
      <c r="Q191" s="39">
        <f t="shared" si="209"/>
        <v>0</v>
      </c>
      <c r="R191" s="39">
        <f t="shared" si="209"/>
        <v>0</v>
      </c>
      <c r="S191" s="39">
        <f t="shared" si="209"/>
        <v>0</v>
      </c>
      <c r="T191" s="39">
        <f t="shared" si="209"/>
        <v>0</v>
      </c>
      <c r="U191" s="39">
        <f t="shared" si="209"/>
        <v>0</v>
      </c>
      <c r="V191" s="39">
        <f t="shared" si="209"/>
        <v>0</v>
      </c>
      <c r="W191" s="39">
        <f t="shared" si="209"/>
        <v>0</v>
      </c>
      <c r="X191" s="11">
        <f t="shared" si="163"/>
        <v>0</v>
      </c>
      <c r="Y191" s="2">
        <f t="shared" ref="Y191:Y229" si="210">+I191*4</f>
        <v>0</v>
      </c>
      <c r="Z191" s="2">
        <f t="shared" si="164"/>
        <v>0</v>
      </c>
      <c r="AA191" s="2">
        <f t="shared" ref="AA191:AA228" si="211">+Y191+Z191</f>
        <v>0</v>
      </c>
      <c r="AB191" s="16"/>
      <c r="AC191" s="16"/>
      <c r="AD191" s="16"/>
      <c r="AE191" s="16"/>
      <c r="AF191" s="16"/>
      <c r="AG191" s="16"/>
      <c r="AH191" s="16"/>
      <c r="AI191" s="16"/>
      <c r="AJ191" s="16"/>
      <c r="AK191" s="16"/>
      <c r="AL191" s="16"/>
      <c r="AM191" s="16"/>
      <c r="AN191" s="16"/>
      <c r="AO191" s="16"/>
      <c r="AP191" s="16"/>
      <c r="AQ191" s="16"/>
      <c r="AR191" s="16"/>
    </row>
    <row r="192" spans="1:44" s="2" customFormat="1" ht="16.5" hidden="1" customHeight="1" x14ac:dyDescent="0.25">
      <c r="A192" s="22" t="s">
        <v>392</v>
      </c>
      <c r="B192" s="66" t="s">
        <v>389</v>
      </c>
      <c r="C192" s="36">
        <v>0</v>
      </c>
      <c r="D192" s="35"/>
      <c r="E192" s="24">
        <f>+C192+D192</f>
        <v>0</v>
      </c>
      <c r="F192" s="26"/>
      <c r="G192" s="26"/>
      <c r="H192" s="26"/>
      <c r="I192" s="27">
        <f t="shared" si="198"/>
        <v>0</v>
      </c>
      <c r="J192" s="24"/>
      <c r="K192" s="26">
        <v>0</v>
      </c>
      <c r="L192" s="26">
        <v>0</v>
      </c>
      <c r="M192" s="69">
        <f t="shared" si="208"/>
        <v>0</v>
      </c>
      <c r="N192" s="26">
        <v>0</v>
      </c>
      <c r="O192" s="26">
        <v>0</v>
      </c>
      <c r="P192" s="26">
        <v>0</v>
      </c>
      <c r="Q192" s="26">
        <f t="shared" si="194"/>
        <v>0</v>
      </c>
      <c r="R192" s="26">
        <v>0</v>
      </c>
      <c r="S192" s="26">
        <v>0</v>
      </c>
      <c r="T192" s="26">
        <v>0</v>
      </c>
      <c r="U192" s="26">
        <f>SUM(R192:T192)</f>
        <v>0</v>
      </c>
      <c r="V192" s="26">
        <f t="shared" si="196"/>
        <v>0</v>
      </c>
      <c r="W192" s="26">
        <f>+E192-I192</f>
        <v>0</v>
      </c>
      <c r="X192" s="11">
        <f t="shared" si="163"/>
        <v>0</v>
      </c>
      <c r="Y192" s="2">
        <f t="shared" si="210"/>
        <v>0</v>
      </c>
      <c r="Z192" s="2">
        <f t="shared" si="164"/>
        <v>0</v>
      </c>
      <c r="AA192" s="2">
        <f t="shared" si="211"/>
        <v>0</v>
      </c>
    </row>
    <row r="193" spans="1:32" s="2" customFormat="1" ht="16.5" customHeight="1" thickBot="1" x14ac:dyDescent="0.3">
      <c r="A193" s="22" t="s">
        <v>393</v>
      </c>
      <c r="B193" s="66" t="s">
        <v>394</v>
      </c>
      <c r="C193" s="36"/>
      <c r="D193" s="35"/>
      <c r="E193" s="24"/>
      <c r="F193" s="26"/>
      <c r="G193" s="26"/>
      <c r="H193" s="26"/>
      <c r="I193" s="27"/>
      <c r="J193" s="26"/>
      <c r="K193" s="26"/>
      <c r="L193" s="26">
        <v>6061816.6699999999</v>
      </c>
      <c r="M193" s="69">
        <f t="shared" si="208"/>
        <v>6061816.6699999999</v>
      </c>
      <c r="N193" s="72"/>
      <c r="O193" s="72"/>
      <c r="P193" s="72"/>
      <c r="Q193" s="72"/>
      <c r="R193" s="72"/>
      <c r="S193" s="72"/>
      <c r="T193" s="72"/>
      <c r="U193" s="72"/>
      <c r="V193" s="72"/>
      <c r="W193" s="72"/>
      <c r="X193" s="11">
        <f t="shared" si="163"/>
        <v>0</v>
      </c>
    </row>
    <row r="194" spans="1:32" s="17" customFormat="1" ht="18" customHeight="1" x14ac:dyDescent="0.25">
      <c r="A194" s="13">
        <v>2.6</v>
      </c>
      <c r="B194" s="14" t="s">
        <v>395</v>
      </c>
      <c r="C194" s="73">
        <f>+C195+C201+C205+C208+C218+C216+C222</f>
        <v>62170084.909999996</v>
      </c>
      <c r="D194" s="73">
        <f t="shared" ref="D194:W194" si="212">+D195+D201+D205+D208+D218+D216+D222</f>
        <v>0</v>
      </c>
      <c r="E194" s="73">
        <f t="shared" si="212"/>
        <v>62170084.909999996</v>
      </c>
      <c r="F194" s="73">
        <f t="shared" si="212"/>
        <v>187500</v>
      </c>
      <c r="G194" s="73">
        <f t="shared" si="212"/>
        <v>7390711.75</v>
      </c>
      <c r="H194" s="73">
        <f>+H195+H201+H205+H208+H218+H216+H222</f>
        <v>6613523.7599999998</v>
      </c>
      <c r="I194" s="73">
        <f t="shared" si="212"/>
        <v>14191735.51</v>
      </c>
      <c r="J194" s="73"/>
      <c r="K194" s="73">
        <f>+K195+K201+K205+K208+K218+K216+K222</f>
        <v>3903820.54</v>
      </c>
      <c r="L194" s="73">
        <f t="shared" si="212"/>
        <v>2193158.5300000003</v>
      </c>
      <c r="M194" s="73">
        <f t="shared" si="212"/>
        <v>6096979.0700000003</v>
      </c>
      <c r="N194" s="73">
        <f t="shared" si="212"/>
        <v>0</v>
      </c>
      <c r="O194" s="73">
        <f t="shared" si="212"/>
        <v>0</v>
      </c>
      <c r="P194" s="73">
        <f t="shared" si="212"/>
        <v>0</v>
      </c>
      <c r="Q194" s="73">
        <f t="shared" si="212"/>
        <v>0</v>
      </c>
      <c r="R194" s="73">
        <f t="shared" si="212"/>
        <v>0</v>
      </c>
      <c r="S194" s="73">
        <f t="shared" si="212"/>
        <v>0</v>
      </c>
      <c r="T194" s="73">
        <f t="shared" si="212"/>
        <v>0</v>
      </c>
      <c r="U194" s="73">
        <f t="shared" si="212"/>
        <v>0</v>
      </c>
      <c r="V194" s="73">
        <f t="shared" si="212"/>
        <v>20273374.580000002</v>
      </c>
      <c r="W194" s="73">
        <f t="shared" si="212"/>
        <v>47978349.399999999</v>
      </c>
      <c r="X194" s="11">
        <f t="shared" si="163"/>
        <v>0</v>
      </c>
      <c r="Y194" s="2">
        <f t="shared" si="210"/>
        <v>56766942.039999999</v>
      </c>
      <c r="Z194" s="2">
        <f t="shared" si="164"/>
        <v>2838347.102</v>
      </c>
      <c r="AA194" s="2">
        <f t="shared" si="211"/>
        <v>59605289.141999997</v>
      </c>
      <c r="AB194" s="16"/>
      <c r="AC194" s="16"/>
      <c r="AD194" s="16"/>
      <c r="AE194" s="16"/>
      <c r="AF194" s="16"/>
    </row>
    <row r="195" spans="1:32" s="16" customFormat="1" ht="15" customHeight="1" x14ac:dyDescent="0.25">
      <c r="A195" s="38" t="s">
        <v>396</v>
      </c>
      <c r="B195" s="64" t="s">
        <v>397</v>
      </c>
      <c r="C195" s="39">
        <f>SUM(C196:C200)</f>
        <v>47000000</v>
      </c>
      <c r="D195" s="39">
        <f t="shared" ref="D195:W195" si="213">SUM(D196:D200)</f>
        <v>0</v>
      </c>
      <c r="E195" s="39">
        <f t="shared" si="213"/>
        <v>47000000</v>
      </c>
      <c r="F195" s="39">
        <f t="shared" si="213"/>
        <v>0</v>
      </c>
      <c r="G195" s="39">
        <f t="shared" si="213"/>
        <v>6061181.6600000001</v>
      </c>
      <c r="H195" s="39">
        <f t="shared" si="213"/>
        <v>4956990.05</v>
      </c>
      <c r="I195" s="39">
        <f t="shared" si="213"/>
        <v>11018171.709999999</v>
      </c>
      <c r="J195" s="39">
        <f t="shared" si="213"/>
        <v>0</v>
      </c>
      <c r="K195" s="39">
        <f>SUM(K196:K200)</f>
        <v>3553313.0700000003</v>
      </c>
      <c r="L195" s="39">
        <f t="shared" si="213"/>
        <v>297891</v>
      </c>
      <c r="M195" s="39">
        <f t="shared" si="213"/>
        <v>3851204.0700000003</v>
      </c>
      <c r="N195" s="39">
        <f t="shared" si="213"/>
        <v>0</v>
      </c>
      <c r="O195" s="39">
        <f t="shared" si="213"/>
        <v>0</v>
      </c>
      <c r="P195" s="39">
        <f t="shared" si="213"/>
        <v>0</v>
      </c>
      <c r="Q195" s="39">
        <f t="shared" si="213"/>
        <v>0</v>
      </c>
      <c r="R195" s="39">
        <f t="shared" si="213"/>
        <v>0</v>
      </c>
      <c r="S195" s="39">
        <f t="shared" si="213"/>
        <v>0</v>
      </c>
      <c r="T195" s="39">
        <f t="shared" si="213"/>
        <v>0</v>
      </c>
      <c r="U195" s="39">
        <f t="shared" si="213"/>
        <v>0</v>
      </c>
      <c r="V195" s="39">
        <f t="shared" si="213"/>
        <v>14869375.780000001</v>
      </c>
      <c r="W195" s="39">
        <f t="shared" si="213"/>
        <v>35981828.289999999</v>
      </c>
      <c r="X195" s="11">
        <f t="shared" si="163"/>
        <v>0</v>
      </c>
      <c r="Y195" s="2">
        <f t="shared" si="210"/>
        <v>44072686.839999996</v>
      </c>
      <c r="Z195" s="2">
        <f t="shared" si="164"/>
        <v>2203634.3419999997</v>
      </c>
      <c r="AA195" s="2">
        <f t="shared" si="211"/>
        <v>46276321.181999996</v>
      </c>
    </row>
    <row r="196" spans="1:32" s="1" customFormat="1" ht="13.5" customHeight="1" x14ac:dyDescent="0.25">
      <c r="A196" s="22" t="s">
        <v>398</v>
      </c>
      <c r="B196" s="53" t="s">
        <v>399</v>
      </c>
      <c r="C196" s="36">
        <v>15000000</v>
      </c>
      <c r="D196" s="35"/>
      <c r="E196" s="24">
        <f>+C196+D196</f>
        <v>15000000</v>
      </c>
      <c r="F196" s="26">
        <v>0</v>
      </c>
      <c r="G196" s="26">
        <v>1898601.12</v>
      </c>
      <c r="H196" s="26">
        <v>1553333.97</v>
      </c>
      <c r="I196" s="27">
        <f>SUM(F196:H196)</f>
        <v>3451935.09</v>
      </c>
      <c r="J196" s="26">
        <v>0</v>
      </c>
      <c r="K196" s="26">
        <v>1880015.59</v>
      </c>
      <c r="L196" s="26">
        <v>178770</v>
      </c>
      <c r="M196" s="26">
        <f>SUM(J196:L196)</f>
        <v>2058785.59</v>
      </c>
      <c r="N196" s="26"/>
      <c r="O196" s="26"/>
      <c r="P196" s="26"/>
      <c r="Q196" s="26">
        <f t="shared" ref="Q196:Q200" si="214">SUM(N196:P196)</f>
        <v>0</v>
      </c>
      <c r="R196" s="26">
        <v>0</v>
      </c>
      <c r="S196" s="26">
        <v>0</v>
      </c>
      <c r="T196" s="26">
        <v>0</v>
      </c>
      <c r="U196" s="26">
        <f t="shared" ref="U196:U200" si="215">SUM(R196:T196)</f>
        <v>0</v>
      </c>
      <c r="V196" s="26">
        <f t="shared" ref="V196:V200" si="216">+Q196+M196+I196+U196</f>
        <v>5510720.6799999997</v>
      </c>
      <c r="W196" s="26">
        <f t="shared" ref="W196:W200" si="217">+E196-I196</f>
        <v>11548064.91</v>
      </c>
      <c r="X196" s="11">
        <f t="shared" si="163"/>
        <v>0</v>
      </c>
      <c r="Y196" s="2">
        <f t="shared" si="210"/>
        <v>13807740.359999999</v>
      </c>
      <c r="Z196" s="2">
        <f t="shared" si="164"/>
        <v>690387.01800000004</v>
      </c>
      <c r="AA196" s="2">
        <f t="shared" si="211"/>
        <v>14498127.377999999</v>
      </c>
    </row>
    <row r="197" spans="1:32" s="1" customFormat="1" ht="12.75" hidden="1" customHeight="1" x14ac:dyDescent="0.25">
      <c r="A197" s="22" t="s">
        <v>400</v>
      </c>
      <c r="B197" s="53" t="s">
        <v>401</v>
      </c>
      <c r="C197" s="36">
        <v>0</v>
      </c>
      <c r="D197" s="35"/>
      <c r="E197" s="24">
        <f t="shared" ref="E197:E200" si="218">+C197+D197</f>
        <v>0</v>
      </c>
      <c r="F197" s="26"/>
      <c r="G197" s="26"/>
      <c r="H197" s="26"/>
      <c r="I197" s="27">
        <f t="shared" ref="I197:I199" si="219">SUM(F197:H197)</f>
        <v>0</v>
      </c>
      <c r="J197" s="26">
        <v>0</v>
      </c>
      <c r="K197" s="26"/>
      <c r="L197" s="26"/>
      <c r="M197" s="26">
        <f t="shared" ref="M197:M200" si="220">SUM(J197:L197)</f>
        <v>0</v>
      </c>
      <c r="N197" s="26"/>
      <c r="O197" s="26"/>
      <c r="P197" s="26"/>
      <c r="Q197" s="26">
        <f t="shared" si="214"/>
        <v>0</v>
      </c>
      <c r="R197" s="26">
        <v>0</v>
      </c>
      <c r="S197" s="26">
        <v>0</v>
      </c>
      <c r="T197" s="26">
        <v>0</v>
      </c>
      <c r="U197" s="26">
        <f t="shared" si="215"/>
        <v>0</v>
      </c>
      <c r="V197" s="26">
        <f t="shared" si="216"/>
        <v>0</v>
      </c>
      <c r="W197" s="26">
        <f t="shared" si="217"/>
        <v>0</v>
      </c>
      <c r="X197" s="11">
        <f t="shared" si="163"/>
        <v>0</v>
      </c>
      <c r="Y197" s="2">
        <f t="shared" si="210"/>
        <v>0</v>
      </c>
      <c r="Z197" s="2">
        <f t="shared" si="164"/>
        <v>0</v>
      </c>
      <c r="AA197" s="2">
        <f t="shared" si="211"/>
        <v>0</v>
      </c>
    </row>
    <row r="198" spans="1:32" s="1" customFormat="1" ht="17.25" customHeight="1" x14ac:dyDescent="0.25">
      <c r="A198" s="22" t="s">
        <v>402</v>
      </c>
      <c r="B198" s="53" t="s">
        <v>403</v>
      </c>
      <c r="C198" s="36">
        <v>28000000</v>
      </c>
      <c r="D198" s="35"/>
      <c r="E198" s="24">
        <f t="shared" si="218"/>
        <v>28000000</v>
      </c>
      <c r="F198" s="26">
        <v>0</v>
      </c>
      <c r="G198" s="26">
        <v>4094210.28</v>
      </c>
      <c r="H198" s="26">
        <v>2523608.7799999998</v>
      </c>
      <c r="I198" s="27">
        <f>SUM(F198:H198)</f>
        <v>6617819.0599999996</v>
      </c>
      <c r="J198" s="26">
        <v>0</v>
      </c>
      <c r="K198" s="26">
        <f>365514.43+556045.68</f>
        <v>921560.1100000001</v>
      </c>
      <c r="L198" s="26"/>
      <c r="M198" s="26">
        <f t="shared" si="220"/>
        <v>921560.1100000001</v>
      </c>
      <c r="N198" s="26"/>
      <c r="O198" s="26"/>
      <c r="P198" s="26"/>
      <c r="Q198" s="26">
        <f t="shared" si="214"/>
        <v>0</v>
      </c>
      <c r="R198" s="26">
        <v>0</v>
      </c>
      <c r="S198" s="26">
        <v>0</v>
      </c>
      <c r="T198" s="26">
        <v>0</v>
      </c>
      <c r="U198" s="26">
        <f t="shared" si="215"/>
        <v>0</v>
      </c>
      <c r="V198" s="26">
        <f t="shared" si="216"/>
        <v>7539379.1699999999</v>
      </c>
      <c r="W198" s="26">
        <f t="shared" si="217"/>
        <v>21382180.940000001</v>
      </c>
      <c r="X198" s="11">
        <f t="shared" si="163"/>
        <v>0</v>
      </c>
      <c r="Y198" s="2">
        <f t="shared" si="210"/>
        <v>26471276.239999998</v>
      </c>
      <c r="Z198" s="2">
        <f t="shared" si="164"/>
        <v>1323563.8119999999</v>
      </c>
      <c r="AA198" s="2">
        <f t="shared" si="211"/>
        <v>27794840.051999997</v>
      </c>
    </row>
    <row r="199" spans="1:32" s="1" customFormat="1" ht="17.25" customHeight="1" x14ac:dyDescent="0.25">
      <c r="A199" s="22" t="s">
        <v>404</v>
      </c>
      <c r="B199" s="53" t="s">
        <v>405</v>
      </c>
      <c r="C199" s="36">
        <v>3000000</v>
      </c>
      <c r="D199" s="35"/>
      <c r="E199" s="24">
        <f t="shared" si="218"/>
        <v>3000000</v>
      </c>
      <c r="F199" s="26">
        <v>0</v>
      </c>
      <c r="G199" s="26">
        <v>0</v>
      </c>
      <c r="H199" s="26">
        <v>658436.46</v>
      </c>
      <c r="I199" s="27">
        <f t="shared" si="219"/>
        <v>658436.46</v>
      </c>
      <c r="J199" s="26">
        <v>0</v>
      </c>
      <c r="K199" s="26">
        <f>88791.05+609917.12</f>
        <v>698708.17</v>
      </c>
      <c r="L199" s="26">
        <v>119121</v>
      </c>
      <c r="M199" s="26">
        <f t="shared" si="220"/>
        <v>817829.17</v>
      </c>
      <c r="N199" s="26"/>
      <c r="O199" s="26"/>
      <c r="P199" s="26"/>
      <c r="Q199" s="26">
        <f t="shared" si="214"/>
        <v>0</v>
      </c>
      <c r="R199" s="26">
        <v>0</v>
      </c>
      <c r="S199" s="26">
        <v>0</v>
      </c>
      <c r="T199" s="26">
        <v>0</v>
      </c>
      <c r="U199" s="26">
        <f t="shared" si="215"/>
        <v>0</v>
      </c>
      <c r="V199" s="26">
        <f t="shared" si="216"/>
        <v>1476265.63</v>
      </c>
      <c r="W199" s="26">
        <f t="shared" si="217"/>
        <v>2341563.54</v>
      </c>
      <c r="X199" s="11">
        <f t="shared" si="163"/>
        <v>0</v>
      </c>
      <c r="Y199" s="2">
        <f t="shared" si="210"/>
        <v>2633745.84</v>
      </c>
      <c r="Z199" s="2">
        <f t="shared" si="164"/>
        <v>131687.29199999999</v>
      </c>
      <c r="AA199" s="2">
        <f t="shared" si="211"/>
        <v>2765433.1319999998</v>
      </c>
    </row>
    <row r="200" spans="1:32" s="1" customFormat="1" ht="15.75" customHeight="1" x14ac:dyDescent="0.25">
      <c r="A200" s="22" t="s">
        <v>406</v>
      </c>
      <c r="B200" s="53" t="s">
        <v>407</v>
      </c>
      <c r="C200" s="36">
        <v>1000000</v>
      </c>
      <c r="D200" s="35"/>
      <c r="E200" s="24">
        <f t="shared" si="218"/>
        <v>1000000</v>
      </c>
      <c r="F200" s="26">
        <v>0</v>
      </c>
      <c r="G200" s="26">
        <v>68370.259999999995</v>
      </c>
      <c r="H200" s="26">
        <v>221610.84</v>
      </c>
      <c r="I200" s="27">
        <f>SUM(F200:H200)</f>
        <v>289981.09999999998</v>
      </c>
      <c r="J200" s="26">
        <v>0</v>
      </c>
      <c r="K200" s="26">
        <v>53029.2</v>
      </c>
      <c r="L200" s="26"/>
      <c r="M200" s="26">
        <f t="shared" si="220"/>
        <v>53029.2</v>
      </c>
      <c r="N200" s="26"/>
      <c r="O200" s="26"/>
      <c r="P200" s="26"/>
      <c r="Q200" s="26">
        <f t="shared" si="214"/>
        <v>0</v>
      </c>
      <c r="R200" s="26">
        <v>0</v>
      </c>
      <c r="S200" s="26">
        <v>0</v>
      </c>
      <c r="T200" s="26">
        <v>0</v>
      </c>
      <c r="U200" s="26">
        <f t="shared" si="215"/>
        <v>0</v>
      </c>
      <c r="V200" s="26">
        <f t="shared" si="216"/>
        <v>343010.3</v>
      </c>
      <c r="W200" s="26">
        <f t="shared" si="217"/>
        <v>710018.9</v>
      </c>
      <c r="X200" s="11">
        <f t="shared" ref="X200:X223" si="221">+J200+K200+L200-M200</f>
        <v>0</v>
      </c>
      <c r="Y200" s="2">
        <f t="shared" si="210"/>
        <v>1159924.3999999999</v>
      </c>
      <c r="Z200" s="2">
        <f t="shared" si="164"/>
        <v>57996.22</v>
      </c>
      <c r="AA200" s="2">
        <f t="shared" si="211"/>
        <v>1217920.6199999999</v>
      </c>
    </row>
    <row r="201" spans="1:32" s="16" customFormat="1" ht="17.25" customHeight="1" x14ac:dyDescent="0.25">
      <c r="A201" s="38" t="s">
        <v>408</v>
      </c>
      <c r="B201" s="64" t="s">
        <v>409</v>
      </c>
      <c r="C201" s="39">
        <f>SUM(C202:C204)</f>
        <v>900000</v>
      </c>
      <c r="D201" s="39">
        <f t="shared" ref="D201:W201" si="222">SUM(D202:D204)</f>
        <v>0</v>
      </c>
      <c r="E201" s="39">
        <f t="shared" si="222"/>
        <v>900000</v>
      </c>
      <c r="F201" s="39">
        <f t="shared" si="222"/>
        <v>0</v>
      </c>
      <c r="G201" s="39">
        <f t="shared" si="222"/>
        <v>214081.5</v>
      </c>
      <c r="H201" s="39">
        <f t="shared" si="222"/>
        <v>0</v>
      </c>
      <c r="I201" s="39">
        <f t="shared" si="222"/>
        <v>214081.5</v>
      </c>
      <c r="J201" s="39">
        <f t="shared" si="222"/>
        <v>0</v>
      </c>
      <c r="K201" s="39">
        <f>SUM(K202:K204)</f>
        <v>267454.07</v>
      </c>
      <c r="L201" s="39">
        <f t="shared" si="222"/>
        <v>419608</v>
      </c>
      <c r="M201" s="39">
        <f t="shared" si="222"/>
        <v>687062.07000000007</v>
      </c>
      <c r="N201" s="39">
        <f t="shared" si="222"/>
        <v>0</v>
      </c>
      <c r="O201" s="39">
        <f t="shared" si="222"/>
        <v>0</v>
      </c>
      <c r="P201" s="39">
        <f t="shared" si="222"/>
        <v>0</v>
      </c>
      <c r="Q201" s="39">
        <f t="shared" si="222"/>
        <v>0</v>
      </c>
      <c r="R201" s="39">
        <f t="shared" si="222"/>
        <v>0</v>
      </c>
      <c r="S201" s="39">
        <f t="shared" si="222"/>
        <v>0</v>
      </c>
      <c r="T201" s="39">
        <f t="shared" si="222"/>
        <v>0</v>
      </c>
      <c r="U201" s="39">
        <f t="shared" si="222"/>
        <v>0</v>
      </c>
      <c r="V201" s="39">
        <f t="shared" si="222"/>
        <v>901143.57000000007</v>
      </c>
      <c r="W201" s="39">
        <f t="shared" si="222"/>
        <v>685918.5</v>
      </c>
      <c r="X201" s="11">
        <f t="shared" si="221"/>
        <v>0</v>
      </c>
      <c r="Y201" s="2">
        <f t="shared" si="210"/>
        <v>856326</v>
      </c>
      <c r="Z201" s="2">
        <f t="shared" si="164"/>
        <v>42816.3</v>
      </c>
      <c r="AA201" s="2">
        <f t="shared" si="211"/>
        <v>899142.3</v>
      </c>
    </row>
    <row r="202" spans="1:32" s="1" customFormat="1" ht="14.25" customHeight="1" x14ac:dyDescent="0.25">
      <c r="A202" s="22" t="s">
        <v>410</v>
      </c>
      <c r="B202" s="54" t="s">
        <v>411</v>
      </c>
      <c r="C202" s="36">
        <v>300000</v>
      </c>
      <c r="D202" s="35"/>
      <c r="E202" s="24">
        <f t="shared" ref="E202:E204" si="223">+C202+D202</f>
        <v>300000</v>
      </c>
      <c r="F202" s="26">
        <v>0</v>
      </c>
      <c r="G202" s="26">
        <v>62156.5</v>
      </c>
      <c r="H202" s="26">
        <v>0</v>
      </c>
      <c r="I202" s="27">
        <f>SUM(F202:H202)</f>
        <v>62156.5</v>
      </c>
      <c r="J202" s="26">
        <v>0</v>
      </c>
      <c r="K202" s="26">
        <v>267454.07</v>
      </c>
      <c r="L202" s="26">
        <v>419608</v>
      </c>
      <c r="M202" s="26">
        <f>SUM(J202:L202)</f>
        <v>687062.07000000007</v>
      </c>
      <c r="N202" s="26"/>
      <c r="O202" s="26"/>
      <c r="P202" s="26"/>
      <c r="Q202" s="26">
        <f>SUM(N202:P202)</f>
        <v>0</v>
      </c>
      <c r="R202" s="26">
        <v>0</v>
      </c>
      <c r="S202" s="26">
        <v>0</v>
      </c>
      <c r="T202" s="26">
        <v>0</v>
      </c>
      <c r="U202" s="26">
        <f t="shared" ref="U202:U204" si="224">SUM(R202:T202)</f>
        <v>0</v>
      </c>
      <c r="V202" s="26">
        <f t="shared" ref="V202:V204" si="225">+Q202+M202+I202+U202</f>
        <v>749218.57000000007</v>
      </c>
      <c r="W202" s="26">
        <f t="shared" ref="W202:W204" si="226">+E202-I202</f>
        <v>237843.5</v>
      </c>
      <c r="X202" s="11">
        <f t="shared" si="221"/>
        <v>0</v>
      </c>
      <c r="Y202" s="2">
        <f t="shared" si="210"/>
        <v>248626</v>
      </c>
      <c r="Z202" s="2">
        <f t="shared" si="164"/>
        <v>12431.300000000001</v>
      </c>
      <c r="AA202" s="2">
        <f t="shared" si="211"/>
        <v>261057.3</v>
      </c>
    </row>
    <row r="203" spans="1:32" s="1" customFormat="1" ht="13.5" hidden="1" customHeight="1" x14ac:dyDescent="0.25">
      <c r="A203" s="22" t="s">
        <v>412</v>
      </c>
      <c r="B203" s="54" t="s">
        <v>413</v>
      </c>
      <c r="C203" s="36">
        <v>0</v>
      </c>
      <c r="D203" s="25"/>
      <c r="E203" s="24">
        <f t="shared" si="223"/>
        <v>0</v>
      </c>
      <c r="F203" s="26"/>
      <c r="G203" s="26"/>
      <c r="H203" s="26"/>
      <c r="I203" s="27">
        <f>SUM(F203:H203)</f>
        <v>0</v>
      </c>
      <c r="J203" s="26">
        <v>0</v>
      </c>
      <c r="K203" s="26"/>
      <c r="L203" s="26"/>
      <c r="M203" s="26">
        <f t="shared" ref="M203:M204" si="227">SUM(J203:L203)</f>
        <v>0</v>
      </c>
      <c r="N203" s="26"/>
      <c r="O203" s="26"/>
      <c r="P203" s="26"/>
      <c r="Q203" s="26">
        <f>SUM(N203:P203)</f>
        <v>0</v>
      </c>
      <c r="R203" s="26">
        <v>0</v>
      </c>
      <c r="S203" s="26">
        <v>0</v>
      </c>
      <c r="T203" s="26">
        <v>0</v>
      </c>
      <c r="U203" s="26">
        <f>SUM(R203:T203)</f>
        <v>0</v>
      </c>
      <c r="V203" s="26">
        <f t="shared" si="225"/>
        <v>0</v>
      </c>
      <c r="W203" s="26">
        <f t="shared" si="226"/>
        <v>0</v>
      </c>
      <c r="X203" s="11">
        <f t="shared" si="221"/>
        <v>0</v>
      </c>
      <c r="Y203" s="2">
        <f t="shared" si="210"/>
        <v>0</v>
      </c>
      <c r="Z203" s="2">
        <f t="shared" ref="Z203:Z229" si="228">+Y203*5%</f>
        <v>0</v>
      </c>
      <c r="AA203" s="2">
        <f t="shared" si="211"/>
        <v>0</v>
      </c>
    </row>
    <row r="204" spans="1:32" s="1" customFormat="1" ht="14.25" customHeight="1" x14ac:dyDescent="0.25">
      <c r="A204" s="22" t="s">
        <v>414</v>
      </c>
      <c r="B204" s="54" t="s">
        <v>415</v>
      </c>
      <c r="C204" s="36">
        <v>600000</v>
      </c>
      <c r="D204" s="35"/>
      <c r="E204" s="24">
        <f t="shared" si="223"/>
        <v>600000</v>
      </c>
      <c r="F204" s="26">
        <v>0</v>
      </c>
      <c r="G204" s="26">
        <v>151925</v>
      </c>
      <c r="H204" s="26">
        <v>0</v>
      </c>
      <c r="I204" s="27">
        <f>SUM(F204:H204)</f>
        <v>151925</v>
      </c>
      <c r="J204" s="26">
        <v>0</v>
      </c>
      <c r="K204" s="26"/>
      <c r="L204" s="26"/>
      <c r="M204" s="26">
        <f t="shared" si="227"/>
        <v>0</v>
      </c>
      <c r="N204" s="26"/>
      <c r="O204" s="26"/>
      <c r="P204" s="26"/>
      <c r="Q204" s="26">
        <f>SUM(N204:P204)</f>
        <v>0</v>
      </c>
      <c r="R204" s="26">
        <v>0</v>
      </c>
      <c r="S204" s="26">
        <v>0</v>
      </c>
      <c r="T204" s="26">
        <v>0</v>
      </c>
      <c r="U204" s="26">
        <f t="shared" si="224"/>
        <v>0</v>
      </c>
      <c r="V204" s="26">
        <f t="shared" si="225"/>
        <v>151925</v>
      </c>
      <c r="W204" s="26">
        <f t="shared" si="226"/>
        <v>448075</v>
      </c>
      <c r="X204" s="11">
        <f t="shared" si="221"/>
        <v>0</v>
      </c>
      <c r="Y204" s="2">
        <f t="shared" si="210"/>
        <v>607700</v>
      </c>
      <c r="Z204" s="2">
        <f t="shared" si="228"/>
        <v>30385</v>
      </c>
      <c r="AA204" s="2">
        <f t="shared" si="211"/>
        <v>638085</v>
      </c>
    </row>
    <row r="205" spans="1:32" s="16" customFormat="1" ht="12.75" hidden="1" customHeight="1" x14ac:dyDescent="0.25">
      <c r="A205" s="38" t="s">
        <v>416</v>
      </c>
      <c r="B205" s="64" t="s">
        <v>417</v>
      </c>
      <c r="C205" s="39">
        <f>SUM(C206:C207)</f>
        <v>0</v>
      </c>
      <c r="D205" s="39">
        <f t="shared" ref="D205:W205" si="229">SUM(D206:D207)</f>
        <v>0</v>
      </c>
      <c r="E205" s="39">
        <f t="shared" si="229"/>
        <v>0</v>
      </c>
      <c r="F205" s="39">
        <f t="shared" si="229"/>
        <v>0</v>
      </c>
      <c r="G205" s="39">
        <f t="shared" si="229"/>
        <v>0</v>
      </c>
      <c r="H205" s="39">
        <f t="shared" si="229"/>
        <v>0</v>
      </c>
      <c r="I205" s="39">
        <f>SUM(I206:I207)</f>
        <v>0</v>
      </c>
      <c r="J205" s="39">
        <f t="shared" ref="J205" si="230">SUM(J206:J207)</f>
        <v>0</v>
      </c>
      <c r="K205" s="39">
        <f t="shared" si="229"/>
        <v>0</v>
      </c>
      <c r="L205" s="39">
        <f t="shared" si="229"/>
        <v>0</v>
      </c>
      <c r="M205" s="39">
        <f t="shared" si="229"/>
        <v>0</v>
      </c>
      <c r="N205" s="39">
        <f t="shared" si="229"/>
        <v>0</v>
      </c>
      <c r="O205" s="39">
        <f t="shared" si="229"/>
        <v>0</v>
      </c>
      <c r="P205" s="39">
        <f t="shared" si="229"/>
        <v>0</v>
      </c>
      <c r="Q205" s="39">
        <f t="shared" si="229"/>
        <v>0</v>
      </c>
      <c r="R205" s="39">
        <f t="shared" si="229"/>
        <v>0</v>
      </c>
      <c r="S205" s="39">
        <f t="shared" si="229"/>
        <v>0</v>
      </c>
      <c r="T205" s="39">
        <f t="shared" si="229"/>
        <v>0</v>
      </c>
      <c r="U205" s="39">
        <f t="shared" si="229"/>
        <v>0</v>
      </c>
      <c r="V205" s="39">
        <f t="shared" si="229"/>
        <v>0</v>
      </c>
      <c r="W205" s="39">
        <f t="shared" si="229"/>
        <v>0</v>
      </c>
      <c r="X205" s="11">
        <f t="shared" si="221"/>
        <v>0</v>
      </c>
      <c r="Y205" s="2">
        <f t="shared" si="210"/>
        <v>0</v>
      </c>
      <c r="Z205" s="2">
        <f t="shared" si="228"/>
        <v>0</v>
      </c>
      <c r="AA205" s="2">
        <f t="shared" si="211"/>
        <v>0</v>
      </c>
    </row>
    <row r="206" spans="1:32" s="1" customFormat="1" ht="12" hidden="1" customHeight="1" x14ac:dyDescent="0.25">
      <c r="A206" s="22" t="s">
        <v>418</v>
      </c>
      <c r="B206" s="54" t="s">
        <v>419</v>
      </c>
      <c r="C206" s="36">
        <v>0</v>
      </c>
      <c r="D206" s="58"/>
      <c r="E206" s="24">
        <f t="shared" ref="E206:E207" si="231">+C206+D206</f>
        <v>0</v>
      </c>
      <c r="F206" s="26"/>
      <c r="G206" s="26"/>
      <c r="H206" s="26"/>
      <c r="I206" s="27">
        <f>SUM(F206:H206)</f>
        <v>0</v>
      </c>
      <c r="J206" s="24">
        <f t="shared" ref="J206:J207" si="232">+H206+I206</f>
        <v>0</v>
      </c>
      <c r="K206" s="26"/>
      <c r="L206" s="26"/>
      <c r="M206" s="26">
        <f>SUM(J206:L206)</f>
        <v>0</v>
      </c>
      <c r="N206" s="26">
        <v>0</v>
      </c>
      <c r="O206" s="26">
        <v>0</v>
      </c>
      <c r="P206" s="26">
        <v>0</v>
      </c>
      <c r="Q206" s="26">
        <f>SUM(N206:P206)</f>
        <v>0</v>
      </c>
      <c r="R206" s="26">
        <v>0</v>
      </c>
      <c r="S206" s="26">
        <v>0</v>
      </c>
      <c r="T206" s="26">
        <v>0</v>
      </c>
      <c r="U206" s="26">
        <f t="shared" ref="U206:U207" si="233">SUM(R206:T206)</f>
        <v>0</v>
      </c>
      <c r="V206" s="26">
        <f t="shared" ref="V206:V207" si="234">+Q206+M206+I206+U206</f>
        <v>0</v>
      </c>
      <c r="W206" s="26">
        <f t="shared" ref="W206:W207" si="235">+E206-I206</f>
        <v>0</v>
      </c>
      <c r="X206" s="11">
        <f t="shared" si="221"/>
        <v>0</v>
      </c>
      <c r="Y206" s="2">
        <f t="shared" si="210"/>
        <v>0</v>
      </c>
      <c r="Z206" s="2">
        <f t="shared" si="228"/>
        <v>0</v>
      </c>
      <c r="AA206" s="2">
        <f t="shared" si="211"/>
        <v>0</v>
      </c>
    </row>
    <row r="207" spans="1:32" s="1" customFormat="1" ht="12.75" hidden="1" customHeight="1" x14ac:dyDescent="0.25">
      <c r="A207" s="22" t="s">
        <v>420</v>
      </c>
      <c r="B207" s="54" t="s">
        <v>421</v>
      </c>
      <c r="C207" s="36">
        <v>0</v>
      </c>
      <c r="D207" s="55"/>
      <c r="E207" s="24">
        <f t="shared" si="231"/>
        <v>0</v>
      </c>
      <c r="F207" s="26"/>
      <c r="G207" s="26"/>
      <c r="H207" s="26"/>
      <c r="I207" s="27">
        <f>SUM(F207:H207)</f>
        <v>0</v>
      </c>
      <c r="J207" s="24">
        <f t="shared" si="232"/>
        <v>0</v>
      </c>
      <c r="K207" s="26"/>
      <c r="L207" s="26"/>
      <c r="M207" s="26">
        <f>SUM(J207:L207)</f>
        <v>0</v>
      </c>
      <c r="N207" s="26">
        <v>0</v>
      </c>
      <c r="O207" s="26">
        <v>0</v>
      </c>
      <c r="P207" s="26">
        <v>0</v>
      </c>
      <c r="Q207" s="26">
        <f>SUM(N207:P207)</f>
        <v>0</v>
      </c>
      <c r="R207" s="26">
        <v>0</v>
      </c>
      <c r="S207" s="26">
        <v>0</v>
      </c>
      <c r="T207" s="26">
        <v>0</v>
      </c>
      <c r="U207" s="26">
        <f t="shared" si="233"/>
        <v>0</v>
      </c>
      <c r="V207" s="26">
        <f t="shared" si="234"/>
        <v>0</v>
      </c>
      <c r="W207" s="26">
        <f t="shared" si="235"/>
        <v>0</v>
      </c>
      <c r="X207" s="11">
        <f t="shared" si="221"/>
        <v>0</v>
      </c>
      <c r="Y207" s="2">
        <f t="shared" si="210"/>
        <v>0</v>
      </c>
      <c r="Z207" s="2">
        <f t="shared" si="228"/>
        <v>0</v>
      </c>
      <c r="AA207" s="2">
        <f t="shared" si="211"/>
        <v>0</v>
      </c>
    </row>
    <row r="208" spans="1:32" s="16" customFormat="1" ht="14.25" customHeight="1" x14ac:dyDescent="0.25">
      <c r="A208" s="38" t="s">
        <v>422</v>
      </c>
      <c r="B208" s="64" t="s">
        <v>423</v>
      </c>
      <c r="C208" s="39">
        <f>SUM(C209:C215)</f>
        <v>7800000</v>
      </c>
      <c r="D208" s="39">
        <f t="shared" ref="D208:W208" si="236">SUM(D209:D215)</f>
        <v>0</v>
      </c>
      <c r="E208" s="39">
        <f t="shared" si="236"/>
        <v>7800000</v>
      </c>
      <c r="F208" s="39">
        <f t="shared" si="236"/>
        <v>0</v>
      </c>
      <c r="G208" s="39">
        <f t="shared" si="236"/>
        <v>1115448.5899999999</v>
      </c>
      <c r="H208" s="39">
        <f>SUM(H209:H215)</f>
        <v>744539.21</v>
      </c>
      <c r="I208" s="39">
        <f>SUM(I209:I215)</f>
        <v>1859987.8</v>
      </c>
      <c r="J208" s="39">
        <f t="shared" ref="J208" si="237">SUM(J209:J215)</f>
        <v>0</v>
      </c>
      <c r="K208" s="39">
        <f>SUM(K209:K215)</f>
        <v>52609.4</v>
      </c>
      <c r="L208" s="39">
        <f t="shared" si="236"/>
        <v>688033.99</v>
      </c>
      <c r="M208" s="39">
        <f t="shared" si="236"/>
        <v>740643.39</v>
      </c>
      <c r="N208" s="39">
        <f t="shared" si="236"/>
        <v>0</v>
      </c>
      <c r="O208" s="39">
        <f t="shared" si="236"/>
        <v>0</v>
      </c>
      <c r="P208" s="39">
        <f t="shared" si="236"/>
        <v>0</v>
      </c>
      <c r="Q208" s="39">
        <f t="shared" si="236"/>
        <v>0</v>
      </c>
      <c r="R208" s="39">
        <f t="shared" si="236"/>
        <v>0</v>
      </c>
      <c r="S208" s="39">
        <f t="shared" si="236"/>
        <v>0</v>
      </c>
      <c r="T208" s="39">
        <f>SUM(T209:T215)</f>
        <v>0</v>
      </c>
      <c r="U208" s="39">
        <f t="shared" si="236"/>
        <v>0</v>
      </c>
      <c r="V208" s="39">
        <f t="shared" si="236"/>
        <v>2585291.19</v>
      </c>
      <c r="W208" s="39">
        <f t="shared" si="236"/>
        <v>5940012.2000000002</v>
      </c>
      <c r="X208" s="11">
        <f t="shared" si="221"/>
        <v>0</v>
      </c>
      <c r="Y208" s="2">
        <f t="shared" si="210"/>
        <v>7439951.2000000002</v>
      </c>
      <c r="Z208" s="2">
        <f t="shared" si="228"/>
        <v>371997.56000000006</v>
      </c>
      <c r="AA208" s="2">
        <f t="shared" si="211"/>
        <v>7811948.7599999998</v>
      </c>
    </row>
    <row r="209" spans="1:44" s="1" customFormat="1" ht="17.25" customHeight="1" x14ac:dyDescent="0.25">
      <c r="A209" s="22" t="s">
        <v>424</v>
      </c>
      <c r="B209" s="54" t="s">
        <v>425</v>
      </c>
      <c r="C209" s="36">
        <v>1500000</v>
      </c>
      <c r="D209" s="35"/>
      <c r="E209" s="24">
        <f t="shared" ref="E209:E215" si="238">+C209+D209</f>
        <v>1500000</v>
      </c>
      <c r="F209" s="26">
        <v>0</v>
      </c>
      <c r="G209" s="26">
        <v>198565.68</v>
      </c>
      <c r="H209" s="26">
        <v>155989.20000000001</v>
      </c>
      <c r="I209" s="27">
        <f>SUM(F209:H209)</f>
        <v>354554.88</v>
      </c>
      <c r="J209" s="26">
        <v>0</v>
      </c>
      <c r="K209" s="26"/>
      <c r="L209" s="26"/>
      <c r="M209" s="26">
        <f>SUM(J209:L209)</f>
        <v>0</v>
      </c>
      <c r="N209" s="26">
        <v>0</v>
      </c>
      <c r="O209" s="26">
        <v>0</v>
      </c>
      <c r="P209" s="26">
        <v>0</v>
      </c>
      <c r="Q209" s="26">
        <f t="shared" ref="Q209:Q215" si="239">SUM(N209:P209)</f>
        <v>0</v>
      </c>
      <c r="R209" s="26">
        <v>0</v>
      </c>
      <c r="S209" s="26">
        <v>0</v>
      </c>
      <c r="T209" s="26">
        <v>0</v>
      </c>
      <c r="U209" s="26">
        <f t="shared" ref="U209:U215" si="240">SUM(R209:T209)</f>
        <v>0</v>
      </c>
      <c r="V209" s="26">
        <f t="shared" ref="V209:V215" si="241">+Q209+M209+I209+U209</f>
        <v>354554.88</v>
      </c>
      <c r="W209" s="26">
        <f t="shared" ref="W209:W215" si="242">+E209-I209</f>
        <v>1145445.1200000001</v>
      </c>
      <c r="X209" s="11">
        <f t="shared" si="221"/>
        <v>0</v>
      </c>
      <c r="Y209" s="2">
        <f t="shared" si="210"/>
        <v>1418219.52</v>
      </c>
      <c r="Z209" s="2">
        <f t="shared" si="228"/>
        <v>70910.97600000001</v>
      </c>
      <c r="AA209" s="51">
        <f t="shared" si="211"/>
        <v>1489130.496</v>
      </c>
    </row>
    <row r="210" spans="1:44" s="1" customFormat="1" ht="15" customHeight="1" x14ac:dyDescent="0.25">
      <c r="A210" s="22" t="s">
        <v>426</v>
      </c>
      <c r="B210" s="54" t="s">
        <v>427</v>
      </c>
      <c r="C210" s="36">
        <v>3000000</v>
      </c>
      <c r="D210" s="35"/>
      <c r="E210" s="24">
        <f t="shared" si="238"/>
        <v>3000000</v>
      </c>
      <c r="F210" s="26">
        <v>0</v>
      </c>
      <c r="G210" s="26">
        <v>102850.03</v>
      </c>
      <c r="H210" s="26">
        <v>587800.01</v>
      </c>
      <c r="I210" s="27">
        <f t="shared" ref="I210:I217" si="243">SUM(F210:H210)</f>
        <v>690650.04</v>
      </c>
      <c r="J210" s="26">
        <v>0</v>
      </c>
      <c r="K210" s="26"/>
      <c r="L210" s="26"/>
      <c r="M210" s="26">
        <f t="shared" ref="M210:M215" si="244">SUM(J210:L210)</f>
        <v>0</v>
      </c>
      <c r="N210" s="26">
        <v>0</v>
      </c>
      <c r="O210" s="26">
        <v>0</v>
      </c>
      <c r="P210" s="26">
        <v>0</v>
      </c>
      <c r="Q210" s="26">
        <f t="shared" si="239"/>
        <v>0</v>
      </c>
      <c r="R210" s="26">
        <v>0</v>
      </c>
      <c r="S210" s="26">
        <v>0</v>
      </c>
      <c r="T210" s="26">
        <v>0</v>
      </c>
      <c r="U210" s="26">
        <f t="shared" si="240"/>
        <v>0</v>
      </c>
      <c r="V210" s="26">
        <f t="shared" si="241"/>
        <v>690650.04</v>
      </c>
      <c r="W210" s="26">
        <f t="shared" si="242"/>
        <v>2309349.96</v>
      </c>
      <c r="X210" s="11">
        <f t="shared" si="221"/>
        <v>0</v>
      </c>
      <c r="Y210" s="2">
        <f t="shared" si="210"/>
        <v>2762600.16</v>
      </c>
      <c r="Z210" s="2">
        <f t="shared" si="228"/>
        <v>138130.008</v>
      </c>
      <c r="AA210" s="51">
        <f t="shared" si="211"/>
        <v>2900730.1680000001</v>
      </c>
    </row>
    <row r="211" spans="1:44" s="1" customFormat="1" ht="15" customHeight="1" x14ac:dyDescent="0.25">
      <c r="A211" s="22" t="s">
        <v>428</v>
      </c>
      <c r="B211" s="54" t="s">
        <v>429</v>
      </c>
      <c r="C211" s="36">
        <v>200000</v>
      </c>
      <c r="D211" s="35"/>
      <c r="E211" s="24">
        <f t="shared" si="238"/>
        <v>200000</v>
      </c>
      <c r="F211" s="26">
        <v>0</v>
      </c>
      <c r="G211" s="26">
        <v>34032.879999999997</v>
      </c>
      <c r="H211" s="26">
        <v>750</v>
      </c>
      <c r="I211" s="27">
        <f t="shared" si="243"/>
        <v>34782.879999999997</v>
      </c>
      <c r="J211" s="26">
        <v>0</v>
      </c>
      <c r="K211" s="26">
        <v>37269.4</v>
      </c>
      <c r="L211" s="26"/>
      <c r="M211" s="26">
        <f t="shared" si="244"/>
        <v>37269.4</v>
      </c>
      <c r="N211" s="26">
        <v>0</v>
      </c>
      <c r="O211" s="26">
        <v>0</v>
      </c>
      <c r="P211" s="26">
        <v>0</v>
      </c>
      <c r="Q211" s="26">
        <f t="shared" si="239"/>
        <v>0</v>
      </c>
      <c r="R211" s="26">
        <v>0</v>
      </c>
      <c r="S211" s="26">
        <v>0</v>
      </c>
      <c r="T211" s="26">
        <v>0</v>
      </c>
      <c r="U211" s="26">
        <f t="shared" si="240"/>
        <v>0</v>
      </c>
      <c r="V211" s="26">
        <f t="shared" si="241"/>
        <v>72052.28</v>
      </c>
      <c r="W211" s="26">
        <f t="shared" si="242"/>
        <v>165217.12</v>
      </c>
      <c r="X211" s="11">
        <f t="shared" si="221"/>
        <v>0</v>
      </c>
      <c r="Y211" s="2">
        <f t="shared" si="210"/>
        <v>139131.51999999999</v>
      </c>
      <c r="Z211" s="2">
        <f t="shared" si="228"/>
        <v>6956.576</v>
      </c>
      <c r="AA211" s="2">
        <f t="shared" si="211"/>
        <v>146088.09599999999</v>
      </c>
    </row>
    <row r="212" spans="1:44" s="42" customFormat="1" ht="13.5" customHeight="1" x14ac:dyDescent="0.25">
      <c r="A212" s="22" t="s">
        <v>430</v>
      </c>
      <c r="B212" s="54" t="s">
        <v>431</v>
      </c>
      <c r="C212" s="36">
        <v>3000000</v>
      </c>
      <c r="D212" s="58"/>
      <c r="E212" s="24">
        <f t="shared" si="238"/>
        <v>3000000</v>
      </c>
      <c r="F212" s="26">
        <v>0</v>
      </c>
      <c r="G212" s="26">
        <v>780000</v>
      </c>
      <c r="H212" s="26">
        <v>0</v>
      </c>
      <c r="I212" s="27">
        <f t="shared" si="243"/>
        <v>780000</v>
      </c>
      <c r="J212" s="26">
        <v>0</v>
      </c>
      <c r="K212" s="26"/>
      <c r="L212" s="26">
        <v>688033.99</v>
      </c>
      <c r="M212" s="26">
        <f t="shared" si="244"/>
        <v>688033.99</v>
      </c>
      <c r="N212" s="26">
        <v>0</v>
      </c>
      <c r="O212" s="26">
        <v>0</v>
      </c>
      <c r="P212" s="26">
        <v>0</v>
      </c>
      <c r="Q212" s="26">
        <f t="shared" si="239"/>
        <v>0</v>
      </c>
      <c r="R212" s="26">
        <v>0</v>
      </c>
      <c r="S212" s="26">
        <v>0</v>
      </c>
      <c r="T212" s="26">
        <v>0</v>
      </c>
      <c r="U212" s="26">
        <f t="shared" si="240"/>
        <v>0</v>
      </c>
      <c r="V212" s="26">
        <f t="shared" si="241"/>
        <v>1468033.99</v>
      </c>
      <c r="W212" s="26">
        <f t="shared" si="242"/>
        <v>2220000</v>
      </c>
      <c r="X212" s="11">
        <f t="shared" si="221"/>
        <v>0</v>
      </c>
      <c r="Y212" s="2">
        <f t="shared" si="210"/>
        <v>3120000</v>
      </c>
      <c r="Z212" s="2">
        <f t="shared" si="228"/>
        <v>156000</v>
      </c>
      <c r="AA212" s="2">
        <f t="shared" si="211"/>
        <v>3276000</v>
      </c>
    </row>
    <row r="213" spans="1:44" s="1" customFormat="1" ht="15.75" hidden="1" customHeight="1" x14ac:dyDescent="0.25">
      <c r="A213" s="22" t="s">
        <v>432</v>
      </c>
      <c r="B213" s="54" t="s">
        <v>433</v>
      </c>
      <c r="C213" s="36"/>
      <c r="D213" s="35"/>
      <c r="E213" s="24">
        <f t="shared" si="238"/>
        <v>0</v>
      </c>
      <c r="F213" s="26">
        <v>0</v>
      </c>
      <c r="G213" s="26"/>
      <c r="H213" s="26"/>
      <c r="I213" s="27">
        <f t="shared" si="243"/>
        <v>0</v>
      </c>
      <c r="J213" s="26">
        <v>0</v>
      </c>
      <c r="K213" s="26"/>
      <c r="L213" s="26"/>
      <c r="M213" s="26">
        <f t="shared" si="244"/>
        <v>0</v>
      </c>
      <c r="N213" s="26">
        <v>0</v>
      </c>
      <c r="O213" s="26">
        <v>0</v>
      </c>
      <c r="P213" s="26">
        <v>0</v>
      </c>
      <c r="Q213" s="26">
        <f t="shared" si="239"/>
        <v>0</v>
      </c>
      <c r="R213" s="26">
        <v>0</v>
      </c>
      <c r="S213" s="26">
        <v>0</v>
      </c>
      <c r="T213" s="26">
        <v>0</v>
      </c>
      <c r="U213" s="26">
        <f t="shared" si="240"/>
        <v>0</v>
      </c>
      <c r="V213" s="26">
        <f t="shared" si="241"/>
        <v>0</v>
      </c>
      <c r="W213" s="26">
        <f t="shared" si="242"/>
        <v>0</v>
      </c>
      <c r="X213" s="11">
        <f t="shared" si="221"/>
        <v>0</v>
      </c>
      <c r="Y213" s="2">
        <f t="shared" si="210"/>
        <v>0</v>
      </c>
      <c r="Z213" s="2">
        <f t="shared" si="228"/>
        <v>0</v>
      </c>
      <c r="AA213" s="2">
        <f t="shared" si="211"/>
        <v>0</v>
      </c>
    </row>
    <row r="214" spans="1:44" s="1" customFormat="1" ht="15.75" customHeight="1" x14ac:dyDescent="0.25">
      <c r="A214" s="22" t="s">
        <v>432</v>
      </c>
      <c r="B214" s="54" t="s">
        <v>434</v>
      </c>
      <c r="C214" s="36"/>
      <c r="D214" s="35"/>
      <c r="E214" s="24"/>
      <c r="F214" s="26"/>
      <c r="G214" s="26"/>
      <c r="H214" s="26"/>
      <c r="I214" s="27"/>
      <c r="J214" s="26">
        <v>0</v>
      </c>
      <c r="K214" s="26">
        <v>15340</v>
      </c>
      <c r="L214" s="26"/>
      <c r="M214" s="26">
        <f t="shared" si="244"/>
        <v>15340</v>
      </c>
      <c r="N214" s="26"/>
      <c r="O214" s="26"/>
      <c r="P214" s="26"/>
      <c r="Q214" s="26"/>
      <c r="R214" s="26"/>
      <c r="S214" s="26"/>
      <c r="T214" s="26"/>
      <c r="U214" s="26"/>
      <c r="V214" s="26"/>
      <c r="W214" s="26"/>
      <c r="X214" s="11">
        <f t="shared" si="221"/>
        <v>0</v>
      </c>
      <c r="Y214" s="2"/>
      <c r="Z214" s="2"/>
      <c r="AA214" s="2"/>
    </row>
    <row r="215" spans="1:44" s="1" customFormat="1" ht="15" customHeight="1" x14ac:dyDescent="0.25">
      <c r="A215" s="22" t="s">
        <v>435</v>
      </c>
      <c r="B215" s="54" t="s">
        <v>436</v>
      </c>
      <c r="C215" s="36">
        <v>100000</v>
      </c>
      <c r="D215" s="35"/>
      <c r="E215" s="24">
        <f t="shared" si="238"/>
        <v>100000</v>
      </c>
      <c r="F215" s="26">
        <v>0</v>
      </c>
      <c r="G215" s="26">
        <v>0</v>
      </c>
      <c r="H215" s="26">
        <v>0</v>
      </c>
      <c r="I215" s="27">
        <f t="shared" si="243"/>
        <v>0</v>
      </c>
      <c r="J215" s="26">
        <v>0</v>
      </c>
      <c r="K215" s="26"/>
      <c r="L215" s="26"/>
      <c r="M215" s="26">
        <f t="shared" si="244"/>
        <v>0</v>
      </c>
      <c r="N215" s="26">
        <v>0</v>
      </c>
      <c r="O215" s="26">
        <v>0</v>
      </c>
      <c r="P215" s="26">
        <v>0</v>
      </c>
      <c r="Q215" s="26">
        <f t="shared" si="239"/>
        <v>0</v>
      </c>
      <c r="R215" s="26">
        <v>0</v>
      </c>
      <c r="S215" s="26">
        <v>0</v>
      </c>
      <c r="T215" s="26">
        <v>0</v>
      </c>
      <c r="U215" s="26">
        <f t="shared" si="240"/>
        <v>0</v>
      </c>
      <c r="V215" s="26">
        <f t="shared" si="241"/>
        <v>0</v>
      </c>
      <c r="W215" s="26">
        <f t="shared" si="242"/>
        <v>100000</v>
      </c>
      <c r="X215" s="11">
        <f t="shared" si="221"/>
        <v>0</v>
      </c>
      <c r="Y215" s="2">
        <f t="shared" si="210"/>
        <v>0</v>
      </c>
      <c r="Z215" s="2">
        <f t="shared" si="228"/>
        <v>0</v>
      </c>
      <c r="AA215" s="2">
        <f t="shared" si="211"/>
        <v>0</v>
      </c>
    </row>
    <row r="216" spans="1:44" s="40" customFormat="1" ht="15" customHeight="1" x14ac:dyDescent="0.25">
      <c r="A216" s="38" t="s">
        <v>437</v>
      </c>
      <c r="B216" s="64" t="s">
        <v>438</v>
      </c>
      <c r="C216" s="39">
        <f>SUM(C217)</f>
        <v>800000</v>
      </c>
      <c r="D216" s="39">
        <f t="shared" ref="D216:W216" si="245">SUM(D217)</f>
        <v>0</v>
      </c>
      <c r="E216" s="39">
        <f t="shared" si="245"/>
        <v>800000</v>
      </c>
      <c r="F216" s="39">
        <f t="shared" si="245"/>
        <v>0</v>
      </c>
      <c r="G216" s="39">
        <f t="shared" si="245"/>
        <v>0</v>
      </c>
      <c r="H216" s="39">
        <f t="shared" si="245"/>
        <v>195000</v>
      </c>
      <c r="I216" s="39">
        <f t="shared" si="245"/>
        <v>195000</v>
      </c>
      <c r="J216" s="39">
        <f t="shared" si="245"/>
        <v>0</v>
      </c>
      <c r="K216" s="39">
        <f t="shared" si="245"/>
        <v>0</v>
      </c>
      <c r="L216" s="39">
        <f t="shared" si="245"/>
        <v>0</v>
      </c>
      <c r="M216" s="39">
        <f t="shared" si="245"/>
        <v>0</v>
      </c>
      <c r="N216" s="39">
        <f t="shared" si="245"/>
        <v>0</v>
      </c>
      <c r="O216" s="39">
        <f t="shared" si="245"/>
        <v>0</v>
      </c>
      <c r="P216" s="39">
        <f t="shared" si="245"/>
        <v>0</v>
      </c>
      <c r="Q216" s="39">
        <f t="shared" si="245"/>
        <v>0</v>
      </c>
      <c r="R216" s="39">
        <f t="shared" si="245"/>
        <v>0</v>
      </c>
      <c r="S216" s="39">
        <f t="shared" si="245"/>
        <v>0</v>
      </c>
      <c r="T216" s="39">
        <f t="shared" si="245"/>
        <v>0</v>
      </c>
      <c r="U216" s="39">
        <f t="shared" si="245"/>
        <v>0</v>
      </c>
      <c r="V216" s="39">
        <f t="shared" si="245"/>
        <v>195000</v>
      </c>
      <c r="W216" s="39">
        <f t="shared" si="245"/>
        <v>605000</v>
      </c>
      <c r="X216" s="11">
        <f t="shared" si="221"/>
        <v>0</v>
      </c>
      <c r="Y216" s="2">
        <f t="shared" si="210"/>
        <v>780000</v>
      </c>
      <c r="Z216" s="2">
        <f t="shared" si="228"/>
        <v>39000</v>
      </c>
      <c r="AA216" s="2">
        <f t="shared" si="211"/>
        <v>819000</v>
      </c>
      <c r="AB216" s="16"/>
      <c r="AC216" s="16"/>
      <c r="AD216" s="16"/>
      <c r="AE216" s="16"/>
      <c r="AF216" s="16"/>
      <c r="AG216" s="16"/>
      <c r="AH216" s="16"/>
      <c r="AI216" s="16"/>
      <c r="AJ216" s="16"/>
      <c r="AK216" s="16"/>
      <c r="AL216" s="16"/>
      <c r="AM216" s="16"/>
      <c r="AN216" s="16"/>
      <c r="AO216" s="16"/>
      <c r="AP216" s="16"/>
      <c r="AQ216" s="16"/>
      <c r="AR216" s="16"/>
    </row>
    <row r="217" spans="1:44" s="1" customFormat="1" ht="15" customHeight="1" x14ac:dyDescent="0.25">
      <c r="A217" s="22" t="s">
        <v>439</v>
      </c>
      <c r="B217" s="54" t="s">
        <v>440</v>
      </c>
      <c r="C217" s="36">
        <v>800000</v>
      </c>
      <c r="D217" s="74"/>
      <c r="E217" s="24">
        <f>+C217+D217</f>
        <v>800000</v>
      </c>
      <c r="F217" s="26">
        <v>0</v>
      </c>
      <c r="G217" s="26">
        <v>0</v>
      </c>
      <c r="H217" s="26">
        <v>195000</v>
      </c>
      <c r="I217" s="27">
        <f t="shared" si="243"/>
        <v>195000</v>
      </c>
      <c r="J217" s="26">
        <v>0</v>
      </c>
      <c r="K217" s="26"/>
      <c r="L217" s="26"/>
      <c r="M217" s="26"/>
      <c r="N217" s="26"/>
      <c r="O217" s="26"/>
      <c r="P217" s="26"/>
      <c r="Q217" s="26"/>
      <c r="R217" s="26"/>
      <c r="S217" s="26"/>
      <c r="T217" s="26"/>
      <c r="U217" s="26"/>
      <c r="V217" s="26">
        <f>+Q217+M217+I217+U217</f>
        <v>195000</v>
      </c>
      <c r="W217" s="26">
        <f>+E217-I217</f>
        <v>605000</v>
      </c>
      <c r="X217" s="11">
        <f t="shared" si="221"/>
        <v>0</v>
      </c>
      <c r="Y217" s="2">
        <f t="shared" si="210"/>
        <v>780000</v>
      </c>
      <c r="Z217" s="2">
        <f t="shared" si="228"/>
        <v>39000</v>
      </c>
      <c r="AA217" s="2">
        <f t="shared" si="211"/>
        <v>819000</v>
      </c>
    </row>
    <row r="218" spans="1:44" s="16" customFormat="1" ht="13.5" customHeight="1" x14ac:dyDescent="0.25">
      <c r="A218" s="38" t="s">
        <v>441</v>
      </c>
      <c r="B218" s="64" t="s">
        <v>442</v>
      </c>
      <c r="C218" s="39">
        <f>SUM(C219:C221)</f>
        <v>4200000</v>
      </c>
      <c r="D218" s="39">
        <f t="shared" ref="D218:W218" si="246">SUM(D219:D221)</f>
        <v>0</v>
      </c>
      <c r="E218" s="39">
        <f t="shared" si="246"/>
        <v>4200000</v>
      </c>
      <c r="F218" s="39">
        <f t="shared" si="246"/>
        <v>187500</v>
      </c>
      <c r="G218" s="39">
        <f t="shared" si="246"/>
        <v>0</v>
      </c>
      <c r="H218" s="39">
        <f t="shared" si="246"/>
        <v>716994.5</v>
      </c>
      <c r="I218" s="39">
        <f t="shared" si="246"/>
        <v>904494.5</v>
      </c>
      <c r="J218" s="39">
        <f t="shared" si="246"/>
        <v>0</v>
      </c>
      <c r="K218" s="39">
        <f>SUM(K219:K221)</f>
        <v>30444</v>
      </c>
      <c r="L218" s="39">
        <f t="shared" si="246"/>
        <v>787625.54</v>
      </c>
      <c r="M218" s="39">
        <f t="shared" si="246"/>
        <v>818069.54</v>
      </c>
      <c r="N218" s="39">
        <f t="shared" si="246"/>
        <v>0</v>
      </c>
      <c r="O218" s="39">
        <f t="shared" si="246"/>
        <v>0</v>
      </c>
      <c r="P218" s="39">
        <f t="shared" si="246"/>
        <v>0</v>
      </c>
      <c r="Q218" s="39">
        <f t="shared" si="246"/>
        <v>0</v>
      </c>
      <c r="R218" s="39">
        <f t="shared" si="246"/>
        <v>0</v>
      </c>
      <c r="S218" s="39">
        <f t="shared" si="246"/>
        <v>0</v>
      </c>
      <c r="T218" s="39">
        <f t="shared" si="246"/>
        <v>0</v>
      </c>
      <c r="U218" s="39">
        <f t="shared" si="246"/>
        <v>0</v>
      </c>
      <c r="V218" s="39">
        <f t="shared" si="246"/>
        <v>1722564.04</v>
      </c>
      <c r="W218" s="39">
        <f t="shared" si="246"/>
        <v>3295505.5</v>
      </c>
      <c r="X218" s="11">
        <f t="shared" si="221"/>
        <v>0</v>
      </c>
      <c r="Y218" s="2">
        <f t="shared" si="210"/>
        <v>3617978</v>
      </c>
      <c r="Z218" s="2">
        <f t="shared" si="228"/>
        <v>180898.90000000002</v>
      </c>
      <c r="AA218" s="2">
        <f t="shared" si="211"/>
        <v>3798876.9</v>
      </c>
    </row>
    <row r="219" spans="1:44" s="1" customFormat="1" ht="13.5" customHeight="1" x14ac:dyDescent="0.25">
      <c r="A219" s="22" t="s">
        <v>443</v>
      </c>
      <c r="B219" s="53" t="s">
        <v>444</v>
      </c>
      <c r="C219" s="36">
        <v>4000000</v>
      </c>
      <c r="D219" s="35"/>
      <c r="E219" s="24">
        <f t="shared" ref="E219:E221" si="247">+C219+D219</f>
        <v>4000000</v>
      </c>
      <c r="F219" s="26">
        <v>187500</v>
      </c>
      <c r="G219" s="26">
        <v>0</v>
      </c>
      <c r="H219" s="26">
        <v>716994.5</v>
      </c>
      <c r="I219" s="27">
        <f>SUM(F219:H219)</f>
        <v>904494.5</v>
      </c>
      <c r="J219" s="26">
        <v>0</v>
      </c>
      <c r="K219" s="26">
        <v>30444</v>
      </c>
      <c r="L219" s="26">
        <v>787625.54</v>
      </c>
      <c r="M219" s="26">
        <f t="shared" ref="M219:M221" si="248">SUM(J219:L219)</f>
        <v>818069.54</v>
      </c>
      <c r="N219" s="26"/>
      <c r="O219" s="26"/>
      <c r="P219" s="26"/>
      <c r="Q219" s="26">
        <f>SUM(N219:P219)</f>
        <v>0</v>
      </c>
      <c r="R219" s="26">
        <v>0</v>
      </c>
      <c r="S219" s="26">
        <v>0</v>
      </c>
      <c r="T219" s="26">
        <v>0</v>
      </c>
      <c r="U219" s="26">
        <f t="shared" ref="U219:U221" si="249">SUM(R219:T219)</f>
        <v>0</v>
      </c>
      <c r="V219" s="26">
        <f>+Q219+M219+I219+U219</f>
        <v>1722564.04</v>
      </c>
      <c r="W219" s="26">
        <f t="shared" ref="W219:W221" si="250">+E219-I219</f>
        <v>3095505.5</v>
      </c>
      <c r="X219" s="11">
        <f t="shared" si="221"/>
        <v>0</v>
      </c>
      <c r="Y219" s="2">
        <f t="shared" si="210"/>
        <v>3617978</v>
      </c>
      <c r="Z219" s="2">
        <f t="shared" si="228"/>
        <v>180898.90000000002</v>
      </c>
      <c r="AA219" s="51">
        <f t="shared" si="211"/>
        <v>3798876.9</v>
      </c>
    </row>
    <row r="220" spans="1:44" s="1" customFormat="1" ht="15.75" customHeight="1" x14ac:dyDescent="0.25">
      <c r="A220" s="22" t="s">
        <v>445</v>
      </c>
      <c r="B220" s="54" t="s">
        <v>446</v>
      </c>
      <c r="C220" s="36">
        <v>100000</v>
      </c>
      <c r="D220" s="35"/>
      <c r="E220" s="24">
        <f t="shared" si="247"/>
        <v>100000</v>
      </c>
      <c r="F220" s="26">
        <v>0</v>
      </c>
      <c r="G220" s="26">
        <v>0</v>
      </c>
      <c r="H220" s="26">
        <v>0</v>
      </c>
      <c r="I220" s="27">
        <f>SUM(F220:H220)</f>
        <v>0</v>
      </c>
      <c r="J220" s="26">
        <v>0</v>
      </c>
      <c r="K220" s="26"/>
      <c r="L220" s="26"/>
      <c r="M220" s="26">
        <f t="shared" si="248"/>
        <v>0</v>
      </c>
      <c r="N220" s="26"/>
      <c r="O220" s="26"/>
      <c r="P220" s="26"/>
      <c r="Q220" s="26">
        <f>SUM(N220:P220)</f>
        <v>0</v>
      </c>
      <c r="R220" s="26">
        <v>0</v>
      </c>
      <c r="S220" s="26">
        <v>0</v>
      </c>
      <c r="T220" s="26">
        <v>0</v>
      </c>
      <c r="U220" s="26">
        <f t="shared" si="249"/>
        <v>0</v>
      </c>
      <c r="V220" s="26">
        <f t="shared" ref="V220:V221" si="251">+Q220+M220+I220+U220</f>
        <v>0</v>
      </c>
      <c r="W220" s="26">
        <f t="shared" si="250"/>
        <v>100000</v>
      </c>
      <c r="X220" s="11">
        <f t="shared" si="221"/>
        <v>0</v>
      </c>
      <c r="Y220" s="2">
        <f t="shared" si="210"/>
        <v>0</v>
      </c>
      <c r="Z220" s="2">
        <f t="shared" si="228"/>
        <v>0</v>
      </c>
      <c r="AA220" s="2">
        <f t="shared" si="211"/>
        <v>0</v>
      </c>
    </row>
    <row r="221" spans="1:44" s="1" customFormat="1" ht="18.75" customHeight="1" x14ac:dyDescent="0.25">
      <c r="A221" s="22" t="s">
        <v>447</v>
      </c>
      <c r="B221" s="53" t="s">
        <v>448</v>
      </c>
      <c r="C221" s="75">
        <v>100000</v>
      </c>
      <c r="D221" s="76"/>
      <c r="E221" s="24">
        <f t="shared" si="247"/>
        <v>100000</v>
      </c>
      <c r="F221" s="26">
        <v>0</v>
      </c>
      <c r="G221" s="26">
        <v>0</v>
      </c>
      <c r="H221" s="26">
        <v>0</v>
      </c>
      <c r="I221" s="27">
        <f>SUM(F221:H221)</f>
        <v>0</v>
      </c>
      <c r="J221" s="26">
        <v>0</v>
      </c>
      <c r="K221" s="26"/>
      <c r="L221" s="26"/>
      <c r="M221" s="26">
        <f t="shared" si="248"/>
        <v>0</v>
      </c>
      <c r="N221" s="26"/>
      <c r="O221" s="26"/>
      <c r="P221" s="26"/>
      <c r="Q221" s="26">
        <f>SUM(N221:P221)</f>
        <v>0</v>
      </c>
      <c r="R221" s="26">
        <v>0</v>
      </c>
      <c r="S221" s="26">
        <v>0</v>
      </c>
      <c r="T221" s="26">
        <v>0</v>
      </c>
      <c r="U221" s="26">
        <f t="shared" si="249"/>
        <v>0</v>
      </c>
      <c r="V221" s="26">
        <f t="shared" si="251"/>
        <v>0</v>
      </c>
      <c r="W221" s="26">
        <f t="shared" si="250"/>
        <v>100000</v>
      </c>
      <c r="X221" s="11">
        <f t="shared" si="221"/>
        <v>0</v>
      </c>
      <c r="Y221" s="2">
        <f t="shared" si="210"/>
        <v>0</v>
      </c>
      <c r="Z221" s="2">
        <f t="shared" si="228"/>
        <v>0</v>
      </c>
      <c r="AA221" s="2">
        <f t="shared" si="211"/>
        <v>0</v>
      </c>
    </row>
    <row r="222" spans="1:44" s="40" customFormat="1" ht="15" customHeight="1" x14ac:dyDescent="0.25">
      <c r="A222" s="38" t="s">
        <v>449</v>
      </c>
      <c r="B222" s="64" t="s">
        <v>450</v>
      </c>
      <c r="C222" s="39">
        <f>SUM(C223)</f>
        <v>1470084.91</v>
      </c>
      <c r="D222" s="39">
        <f t="shared" ref="D222:W222" si="252">SUM(D223)</f>
        <v>0</v>
      </c>
      <c r="E222" s="39">
        <f t="shared" si="252"/>
        <v>1470084.91</v>
      </c>
      <c r="F222" s="39">
        <f t="shared" si="252"/>
        <v>0</v>
      </c>
      <c r="G222" s="39">
        <f t="shared" si="252"/>
        <v>0</v>
      </c>
      <c r="H222" s="39">
        <f t="shared" si="252"/>
        <v>0</v>
      </c>
      <c r="I222" s="39">
        <f>SUM(I223)</f>
        <v>0</v>
      </c>
      <c r="J222" s="39">
        <f t="shared" ref="J222" si="253">SUM(J223)</f>
        <v>0</v>
      </c>
      <c r="K222" s="39">
        <f t="shared" si="252"/>
        <v>0</v>
      </c>
      <c r="L222" s="39">
        <f t="shared" si="252"/>
        <v>0</v>
      </c>
      <c r="M222" s="39">
        <f t="shared" si="252"/>
        <v>0</v>
      </c>
      <c r="N222" s="39">
        <f t="shared" si="252"/>
        <v>0</v>
      </c>
      <c r="O222" s="39">
        <f t="shared" si="252"/>
        <v>0</v>
      </c>
      <c r="P222" s="39">
        <f t="shared" si="252"/>
        <v>0</v>
      </c>
      <c r="Q222" s="39">
        <f t="shared" si="252"/>
        <v>0</v>
      </c>
      <c r="R222" s="39">
        <f t="shared" si="252"/>
        <v>0</v>
      </c>
      <c r="S222" s="39">
        <f t="shared" si="252"/>
        <v>0</v>
      </c>
      <c r="T222" s="39">
        <f t="shared" si="252"/>
        <v>0</v>
      </c>
      <c r="U222" s="39">
        <f t="shared" si="252"/>
        <v>0</v>
      </c>
      <c r="V222" s="39">
        <f t="shared" si="252"/>
        <v>0</v>
      </c>
      <c r="W222" s="39">
        <f t="shared" si="252"/>
        <v>1470084.91</v>
      </c>
      <c r="X222" s="11">
        <f t="shared" si="221"/>
        <v>0</v>
      </c>
      <c r="Y222" s="2">
        <f t="shared" si="210"/>
        <v>0</v>
      </c>
      <c r="Z222" s="2">
        <f t="shared" si="228"/>
        <v>0</v>
      </c>
      <c r="AA222" s="2">
        <f t="shared" si="211"/>
        <v>0</v>
      </c>
      <c r="AB222" s="16"/>
      <c r="AC222" s="16"/>
      <c r="AD222" s="16"/>
      <c r="AE222" s="16"/>
      <c r="AF222" s="16"/>
      <c r="AG222" s="16"/>
      <c r="AH222" s="16"/>
      <c r="AI222" s="16"/>
      <c r="AJ222" s="16"/>
      <c r="AK222" s="16"/>
      <c r="AL222" s="16"/>
      <c r="AM222" s="16"/>
      <c r="AN222" s="16"/>
      <c r="AO222" s="16"/>
      <c r="AP222" s="16"/>
      <c r="AQ222" s="16"/>
      <c r="AR222" s="16"/>
    </row>
    <row r="223" spans="1:44" s="1" customFormat="1" ht="15" customHeight="1" x14ac:dyDescent="0.25">
      <c r="A223" s="22" t="s">
        <v>451</v>
      </c>
      <c r="B223" s="54" t="s">
        <v>452</v>
      </c>
      <c r="C223" s="75">
        <f>1560084.91-90000</f>
        <v>1470084.91</v>
      </c>
      <c r="D223" s="37"/>
      <c r="E223" s="24">
        <f>+C223+D223</f>
        <v>1470084.91</v>
      </c>
      <c r="F223" s="26">
        <v>0</v>
      </c>
      <c r="G223" s="26">
        <v>0</v>
      </c>
      <c r="H223" s="26">
        <v>0</v>
      </c>
      <c r="I223" s="27">
        <f>SUM(F223:H223)</f>
        <v>0</v>
      </c>
      <c r="J223" s="26">
        <v>0</v>
      </c>
      <c r="K223" s="26"/>
      <c r="L223" s="26">
        <v>0</v>
      </c>
      <c r="M223" s="26">
        <f>SUM(J223:L223)</f>
        <v>0</v>
      </c>
      <c r="N223" s="26"/>
      <c r="O223" s="26"/>
      <c r="P223" s="26"/>
      <c r="Q223" s="26">
        <f>SUM(N223:P223)</f>
        <v>0</v>
      </c>
      <c r="R223" s="26">
        <v>0</v>
      </c>
      <c r="S223" s="26">
        <v>0</v>
      </c>
      <c r="T223" s="26">
        <v>0</v>
      </c>
      <c r="U223" s="26">
        <f>SUM(R223:T223)</f>
        <v>0</v>
      </c>
      <c r="V223" s="26">
        <f>+Q223+M223+I223+U223</f>
        <v>0</v>
      </c>
      <c r="W223" s="26">
        <f>+E223-I223</f>
        <v>1470084.91</v>
      </c>
      <c r="X223" s="11">
        <f t="shared" si="221"/>
        <v>0</v>
      </c>
      <c r="Y223" s="2">
        <f t="shared" si="210"/>
        <v>0</v>
      </c>
      <c r="Z223" s="2">
        <f t="shared" si="228"/>
        <v>0</v>
      </c>
      <c r="AA223" s="2">
        <f t="shared" si="211"/>
        <v>0</v>
      </c>
    </row>
    <row r="224" spans="1:44" s="17" customFormat="1" ht="18" hidden="1" customHeight="1" x14ac:dyDescent="0.25">
      <c r="A224" s="13">
        <v>2.7</v>
      </c>
      <c r="B224" s="14" t="s">
        <v>453</v>
      </c>
      <c r="C224" s="73">
        <f>SUM(C225)</f>
        <v>0</v>
      </c>
      <c r="D224" s="73">
        <f t="shared" ref="D224:V224" si="254">SUM(D225:D228)</f>
        <v>0</v>
      </c>
      <c r="E224" s="73">
        <f>SUM(E225)</f>
        <v>0</v>
      </c>
      <c r="F224" s="73">
        <f t="shared" si="254"/>
        <v>0</v>
      </c>
      <c r="G224" s="73">
        <f t="shared" si="254"/>
        <v>0</v>
      </c>
      <c r="H224" s="73">
        <f t="shared" si="254"/>
        <v>0</v>
      </c>
      <c r="I224" s="73">
        <f t="shared" si="254"/>
        <v>0</v>
      </c>
      <c r="J224" s="73">
        <f>SUM(J225)</f>
        <v>0</v>
      </c>
      <c r="K224" s="73">
        <f t="shared" si="254"/>
        <v>0</v>
      </c>
      <c r="L224" s="73">
        <f t="shared" si="254"/>
        <v>0</v>
      </c>
      <c r="M224" s="73">
        <f t="shared" si="254"/>
        <v>0</v>
      </c>
      <c r="N224" s="73">
        <f t="shared" si="254"/>
        <v>0</v>
      </c>
      <c r="O224" s="73">
        <f t="shared" si="254"/>
        <v>0</v>
      </c>
      <c r="P224" s="73">
        <f t="shared" si="254"/>
        <v>0</v>
      </c>
      <c r="Q224" s="73">
        <f t="shared" si="254"/>
        <v>0</v>
      </c>
      <c r="R224" s="73">
        <f t="shared" si="254"/>
        <v>0</v>
      </c>
      <c r="S224" s="73">
        <f t="shared" si="254"/>
        <v>0</v>
      </c>
      <c r="T224" s="73">
        <f t="shared" si="254"/>
        <v>0</v>
      </c>
      <c r="U224" s="73">
        <f t="shared" si="254"/>
        <v>0</v>
      </c>
      <c r="V224" s="73">
        <f t="shared" si="254"/>
        <v>0</v>
      </c>
      <c r="W224" s="73">
        <f>SUM(W225:W228)</f>
        <v>0</v>
      </c>
      <c r="X224" s="16"/>
      <c r="Y224" s="2">
        <f t="shared" si="210"/>
        <v>0</v>
      </c>
      <c r="Z224" s="2">
        <f t="shared" si="228"/>
        <v>0</v>
      </c>
      <c r="AA224" s="2">
        <f t="shared" si="211"/>
        <v>0</v>
      </c>
      <c r="AB224" s="16"/>
      <c r="AC224" s="16"/>
      <c r="AD224" s="16"/>
      <c r="AE224" s="16"/>
      <c r="AF224" s="16"/>
    </row>
    <row r="225" spans="1:44" s="40" customFormat="1" ht="15" hidden="1" customHeight="1" x14ac:dyDescent="0.25">
      <c r="A225" s="38" t="s">
        <v>454</v>
      </c>
      <c r="B225" s="64" t="s">
        <v>455</v>
      </c>
      <c r="C225" s="39">
        <f>SUM(C226:C228)</f>
        <v>0</v>
      </c>
      <c r="D225" s="39">
        <f t="shared" ref="D225:W225" si="255">SUM(D226:D228)</f>
        <v>0</v>
      </c>
      <c r="E225" s="39">
        <f t="shared" si="255"/>
        <v>0</v>
      </c>
      <c r="F225" s="39">
        <f t="shared" si="255"/>
        <v>0</v>
      </c>
      <c r="G225" s="39">
        <f t="shared" si="255"/>
        <v>0</v>
      </c>
      <c r="H225" s="39">
        <f t="shared" si="255"/>
        <v>0</v>
      </c>
      <c r="I225" s="39">
        <f t="shared" si="255"/>
        <v>0</v>
      </c>
      <c r="J225" s="39">
        <f t="shared" si="255"/>
        <v>0</v>
      </c>
      <c r="K225" s="39">
        <f t="shared" si="255"/>
        <v>0</v>
      </c>
      <c r="L225" s="39">
        <f t="shared" si="255"/>
        <v>0</v>
      </c>
      <c r="M225" s="39">
        <f t="shared" si="255"/>
        <v>0</v>
      </c>
      <c r="N225" s="39">
        <f t="shared" si="255"/>
        <v>0</v>
      </c>
      <c r="O225" s="39">
        <f t="shared" si="255"/>
        <v>0</v>
      </c>
      <c r="P225" s="39">
        <f t="shared" si="255"/>
        <v>0</v>
      </c>
      <c r="Q225" s="39">
        <f t="shared" si="255"/>
        <v>0</v>
      </c>
      <c r="R225" s="39">
        <f t="shared" si="255"/>
        <v>0</v>
      </c>
      <c r="S225" s="39">
        <f t="shared" si="255"/>
        <v>0</v>
      </c>
      <c r="T225" s="39">
        <f t="shared" si="255"/>
        <v>0</v>
      </c>
      <c r="U225" s="39">
        <f t="shared" si="255"/>
        <v>0</v>
      </c>
      <c r="V225" s="39">
        <f t="shared" si="255"/>
        <v>0</v>
      </c>
      <c r="W225" s="39">
        <f t="shared" si="255"/>
        <v>0</v>
      </c>
      <c r="X225" s="16"/>
      <c r="Y225" s="2">
        <f t="shared" si="210"/>
        <v>0</v>
      </c>
      <c r="Z225" s="2">
        <f t="shared" si="228"/>
        <v>0</v>
      </c>
      <c r="AA225" s="2">
        <f t="shared" si="211"/>
        <v>0</v>
      </c>
      <c r="AB225" s="16"/>
      <c r="AC225" s="16"/>
      <c r="AD225" s="16"/>
      <c r="AE225" s="16"/>
      <c r="AF225" s="16"/>
      <c r="AG225" s="16"/>
      <c r="AH225" s="16"/>
      <c r="AI225" s="16"/>
      <c r="AJ225" s="16"/>
      <c r="AK225" s="16"/>
      <c r="AL225" s="16"/>
      <c r="AM225" s="16"/>
      <c r="AN225" s="16"/>
      <c r="AO225" s="16"/>
      <c r="AP225" s="16"/>
      <c r="AQ225" s="16"/>
      <c r="AR225" s="16"/>
    </row>
    <row r="226" spans="1:44" s="1" customFormat="1" ht="13.5" hidden="1" customHeight="1" x14ac:dyDescent="0.25">
      <c r="A226" s="22" t="s">
        <v>456</v>
      </c>
      <c r="B226" s="54" t="s">
        <v>457</v>
      </c>
      <c r="C226" s="36"/>
      <c r="D226" s="35"/>
      <c r="E226" s="24">
        <f t="shared" ref="E226:E228" si="256">+C226+D226</f>
        <v>0</v>
      </c>
      <c r="F226" s="60"/>
      <c r="G226" s="60"/>
      <c r="H226" s="60"/>
      <c r="I226" s="27">
        <f>SUM(F226:H226)</f>
        <v>0</v>
      </c>
      <c r="J226" s="24">
        <f t="shared" ref="J226:J228" si="257">+H226+I226</f>
        <v>0</v>
      </c>
      <c r="K226" s="26"/>
      <c r="L226" s="26"/>
      <c r="M226" s="26">
        <f t="shared" ref="M226:M228" si="258">SUM(J226:L226)</f>
        <v>0</v>
      </c>
      <c r="N226" s="26"/>
      <c r="O226" s="26"/>
      <c r="P226" s="26"/>
      <c r="Q226" s="26">
        <f t="shared" ref="Q226:Q228" si="259">SUM(N226:P226)</f>
        <v>0</v>
      </c>
      <c r="R226" s="60">
        <v>0</v>
      </c>
      <c r="S226" s="60">
        <v>0</v>
      </c>
      <c r="T226" s="60">
        <v>0</v>
      </c>
      <c r="U226" s="60">
        <f>SUM(R226:T226)</f>
        <v>0</v>
      </c>
      <c r="V226" s="60">
        <f>+Q226+M226+I226+U226</f>
        <v>0</v>
      </c>
      <c r="W226" s="26">
        <f>+E226-I226</f>
        <v>0</v>
      </c>
      <c r="Y226" s="2">
        <f t="shared" si="210"/>
        <v>0</v>
      </c>
      <c r="Z226" s="2">
        <f t="shared" si="228"/>
        <v>0</v>
      </c>
      <c r="AA226" s="2">
        <f t="shared" si="211"/>
        <v>0</v>
      </c>
    </row>
    <row r="227" spans="1:44" s="1" customFormat="1" ht="12" hidden="1" customHeight="1" x14ac:dyDescent="0.25">
      <c r="A227" s="77"/>
      <c r="B227" s="78"/>
      <c r="C227" s="36">
        <v>0</v>
      </c>
      <c r="D227" s="11"/>
      <c r="E227" s="24">
        <f t="shared" si="256"/>
        <v>0</v>
      </c>
      <c r="F227" s="60"/>
      <c r="G227" s="60"/>
      <c r="H227" s="60"/>
      <c r="I227" s="27">
        <f t="shared" ref="I227:I228" si="260">SUM(F227:H227)</f>
        <v>0</v>
      </c>
      <c r="J227" s="24">
        <f t="shared" si="257"/>
        <v>0</v>
      </c>
      <c r="K227" s="60"/>
      <c r="L227" s="60"/>
      <c r="M227" s="26">
        <f t="shared" si="258"/>
        <v>0</v>
      </c>
      <c r="N227" s="60"/>
      <c r="O227" s="60"/>
      <c r="P227" s="60"/>
      <c r="Q227" s="26">
        <f t="shared" si="259"/>
        <v>0</v>
      </c>
      <c r="R227" s="60">
        <v>0</v>
      </c>
      <c r="S227" s="60">
        <v>0</v>
      </c>
      <c r="T227" s="60">
        <v>0</v>
      </c>
      <c r="U227" s="60"/>
      <c r="V227" s="60"/>
      <c r="W227" s="26">
        <f t="shared" ref="W227:W228" si="261">+E227-I227</f>
        <v>0</v>
      </c>
      <c r="Y227" s="2">
        <f t="shared" si="210"/>
        <v>0</v>
      </c>
      <c r="Z227" s="2">
        <f t="shared" si="228"/>
        <v>0</v>
      </c>
      <c r="AA227" s="2">
        <f t="shared" si="211"/>
        <v>0</v>
      </c>
    </row>
    <row r="228" spans="1:44" s="12" customFormat="1" ht="15" hidden="1" customHeight="1" x14ac:dyDescent="0.25">
      <c r="A228" s="79"/>
      <c r="B228" s="80"/>
      <c r="C228" s="36"/>
      <c r="D228" s="81"/>
      <c r="E228" s="24">
        <f t="shared" si="256"/>
        <v>0</v>
      </c>
      <c r="F228" s="60"/>
      <c r="G228" s="60"/>
      <c r="H228" s="60"/>
      <c r="I228" s="27">
        <f t="shared" si="260"/>
        <v>0</v>
      </c>
      <c r="J228" s="24">
        <f t="shared" si="257"/>
        <v>0</v>
      </c>
      <c r="K228" s="60"/>
      <c r="L228" s="60"/>
      <c r="M228" s="26">
        <f t="shared" si="258"/>
        <v>0</v>
      </c>
      <c r="N228" s="60"/>
      <c r="O228" s="60"/>
      <c r="P228" s="60"/>
      <c r="Q228" s="26">
        <f t="shared" si="259"/>
        <v>0</v>
      </c>
      <c r="R228" s="60">
        <v>0</v>
      </c>
      <c r="S228" s="60">
        <v>0</v>
      </c>
      <c r="T228" s="60">
        <v>0</v>
      </c>
      <c r="U228" s="60"/>
      <c r="V228" s="60"/>
      <c r="W228" s="26">
        <f t="shared" si="261"/>
        <v>0</v>
      </c>
      <c r="X228" s="1"/>
      <c r="Y228" s="2">
        <f t="shared" si="210"/>
        <v>0</v>
      </c>
      <c r="Z228" s="2">
        <f t="shared" si="228"/>
        <v>0</v>
      </c>
      <c r="AA228" s="2">
        <f t="shared" si="211"/>
        <v>0</v>
      </c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</row>
    <row r="229" spans="1:44" s="12" customFormat="1" ht="21.95" customHeight="1" x14ac:dyDescent="0.3">
      <c r="A229" s="108" t="s">
        <v>36</v>
      </c>
      <c r="B229" s="108"/>
      <c r="C229" s="9">
        <f t="shared" ref="C229:U229" si="262">+C8+C39+C109+C173+C194+C224</f>
        <v>1528539900</v>
      </c>
      <c r="D229" s="9">
        <f t="shared" si="262"/>
        <v>0</v>
      </c>
      <c r="E229" s="9">
        <v>1528539900</v>
      </c>
      <c r="F229" s="9">
        <f t="shared" si="262"/>
        <v>82095351.359999999</v>
      </c>
      <c r="G229" s="9">
        <f t="shared" si="262"/>
        <v>153134910.75999999</v>
      </c>
      <c r="H229" s="9">
        <f t="shared" si="262"/>
        <v>172920954.25</v>
      </c>
      <c r="I229" s="9">
        <f t="shared" si="262"/>
        <v>409795905.70999992</v>
      </c>
      <c r="J229" s="9">
        <f>+J8+J39+J109+J173+J194+J224</f>
        <v>37424542.490000002</v>
      </c>
      <c r="K229" s="9">
        <f t="shared" ref="K229:M229" si="263">+K8+K39+K109+K173+K194+K224</f>
        <v>94923016.680000007</v>
      </c>
      <c r="L229" s="9">
        <f t="shared" si="263"/>
        <v>23703393.809999999</v>
      </c>
      <c r="M229" s="9">
        <f t="shared" si="263"/>
        <v>156050952.97999999</v>
      </c>
      <c r="N229" s="9">
        <f t="shared" si="262"/>
        <v>0</v>
      </c>
      <c r="O229" s="9">
        <f t="shared" si="262"/>
        <v>0</v>
      </c>
      <c r="P229" s="9">
        <f t="shared" si="262"/>
        <v>0</v>
      </c>
      <c r="Q229" s="9">
        <f t="shared" si="262"/>
        <v>0</v>
      </c>
      <c r="R229" s="9">
        <f t="shared" si="262"/>
        <v>0</v>
      </c>
      <c r="S229" s="9">
        <f t="shared" si="262"/>
        <v>0</v>
      </c>
      <c r="T229" s="9">
        <f t="shared" si="262"/>
        <v>0</v>
      </c>
      <c r="U229" s="9">
        <f t="shared" si="262"/>
        <v>0</v>
      </c>
      <c r="V229" s="9">
        <f>+V8+V39+V109+V173+V194+V224</f>
        <v>559152077.01999998</v>
      </c>
      <c r="W229" s="9">
        <f>+W8+W39+W109+W173+W194+W224</f>
        <v>1118743994.29</v>
      </c>
      <c r="X229" s="1"/>
      <c r="Y229" s="2">
        <f t="shared" si="210"/>
        <v>1639183622.8399997</v>
      </c>
      <c r="Z229" s="2">
        <f t="shared" si="228"/>
        <v>81959181.14199999</v>
      </c>
      <c r="AA229" s="2">
        <f>+Y229+Z229</f>
        <v>1721142803.9819996</v>
      </c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</row>
    <row r="230" spans="1:44" ht="21" hidden="1" customHeight="1" x14ac:dyDescent="0.25">
      <c r="A230" s="82">
        <v>2.1</v>
      </c>
      <c r="B230" s="83" t="s">
        <v>458</v>
      </c>
      <c r="C230" s="84">
        <f>+C8</f>
        <v>300453528.66000003</v>
      </c>
      <c r="D230" s="84">
        <f>+D8</f>
        <v>0</v>
      </c>
      <c r="E230" s="84">
        <f>+C230+D230</f>
        <v>300453528.66000003</v>
      </c>
      <c r="F230" s="84">
        <f t="shared" ref="F230:N230" si="264">+F8</f>
        <v>23516402.32</v>
      </c>
      <c r="G230" s="84">
        <f t="shared" si="264"/>
        <v>27726740.619999997</v>
      </c>
      <c r="H230" s="84">
        <f t="shared" si="264"/>
        <v>24179210.290000007</v>
      </c>
      <c r="I230" s="84">
        <f t="shared" si="264"/>
        <v>75422353.230000004</v>
      </c>
      <c r="J230" s="84">
        <f>+H230+I230</f>
        <v>99601563.520000011</v>
      </c>
      <c r="K230" s="84">
        <f t="shared" si="264"/>
        <v>26666721.620000001</v>
      </c>
      <c r="L230" s="84">
        <f t="shared" si="264"/>
        <v>8129105.7799999993</v>
      </c>
      <c r="M230" s="84">
        <f t="shared" si="264"/>
        <v>59920828.860000007</v>
      </c>
      <c r="N230" s="84">
        <f t="shared" si="264"/>
        <v>0</v>
      </c>
      <c r="O230" s="84"/>
      <c r="P230" s="84"/>
      <c r="Q230" s="84">
        <f>+Q8</f>
        <v>0</v>
      </c>
      <c r="R230" s="84">
        <f>+R8</f>
        <v>0</v>
      </c>
      <c r="S230" s="84">
        <f>+S8</f>
        <v>0</v>
      </c>
      <c r="T230" s="84">
        <f>+T8</f>
        <v>0</v>
      </c>
      <c r="U230" s="84"/>
      <c r="V230" s="84">
        <f>+V8</f>
        <v>135343182.09</v>
      </c>
      <c r="W230" s="84">
        <f>+W8</f>
        <v>225031175.43000001</v>
      </c>
    </row>
    <row r="231" spans="1:44" ht="18" hidden="1" customHeight="1" x14ac:dyDescent="0.25">
      <c r="A231" s="82">
        <v>2.2000000000000002</v>
      </c>
      <c r="B231" s="83" t="s">
        <v>459</v>
      </c>
      <c r="C231" s="84">
        <f>+C39</f>
        <v>637477210.38999999</v>
      </c>
      <c r="D231" s="84">
        <f>+D39</f>
        <v>0</v>
      </c>
      <c r="E231" s="84">
        <f t="shared" ref="E231:E235" si="265">+C231+D231</f>
        <v>637477210.38999999</v>
      </c>
      <c r="F231" s="84">
        <f t="shared" ref="F231:N231" si="266">+F39</f>
        <v>54336751.810000002</v>
      </c>
      <c r="G231" s="84">
        <f t="shared" si="266"/>
        <v>43565737.100000001</v>
      </c>
      <c r="H231" s="84">
        <f t="shared" si="266"/>
        <v>94850774.179999992</v>
      </c>
      <c r="I231" s="84">
        <f t="shared" si="266"/>
        <v>194397952.42999998</v>
      </c>
      <c r="J231" s="84">
        <f t="shared" ref="J231:J235" si="267">+H231+I231</f>
        <v>289248726.60999995</v>
      </c>
      <c r="K231" s="84">
        <f t="shared" si="266"/>
        <v>47715443.620000005</v>
      </c>
      <c r="L231" s="84">
        <f t="shared" si="266"/>
        <v>5165174.3</v>
      </c>
      <c r="M231" s="84">
        <f t="shared" si="266"/>
        <v>65180158.950000003</v>
      </c>
      <c r="N231" s="84">
        <f t="shared" si="266"/>
        <v>0</v>
      </c>
      <c r="O231" s="84"/>
      <c r="P231" s="84"/>
      <c r="Q231" s="84">
        <f>+Q39</f>
        <v>0</v>
      </c>
      <c r="R231" s="84">
        <f>+R39</f>
        <v>0</v>
      </c>
      <c r="S231" s="84">
        <f>+S39</f>
        <v>0</v>
      </c>
      <c r="T231" s="84">
        <f>+T39</f>
        <v>0</v>
      </c>
      <c r="U231" s="84"/>
      <c r="V231" s="84">
        <f>+V39</f>
        <v>259578111.37999997</v>
      </c>
      <c r="W231" s="84">
        <f>+W39</f>
        <v>443079257.95999998</v>
      </c>
    </row>
    <row r="232" spans="1:44" ht="14.25" hidden="1" customHeight="1" x14ac:dyDescent="0.25">
      <c r="A232" s="82">
        <v>2.2999999999999998</v>
      </c>
      <c r="B232" s="83" t="s">
        <v>237</v>
      </c>
      <c r="C232" s="84">
        <f>+C109</f>
        <v>185067076</v>
      </c>
      <c r="D232" s="84">
        <f>+D109</f>
        <v>0</v>
      </c>
      <c r="E232" s="84">
        <f t="shared" si="265"/>
        <v>185067076</v>
      </c>
      <c r="F232" s="84">
        <f t="shared" ref="F232:N232" si="268">+F109</f>
        <v>3660197.23</v>
      </c>
      <c r="G232" s="84">
        <f t="shared" si="268"/>
        <v>17816471.530000001</v>
      </c>
      <c r="H232" s="84">
        <f t="shared" si="268"/>
        <v>18709068.75</v>
      </c>
      <c r="I232" s="84">
        <f t="shared" si="268"/>
        <v>40185737.510000005</v>
      </c>
      <c r="J232" s="84">
        <f t="shared" si="267"/>
        <v>58894806.260000005</v>
      </c>
      <c r="K232" s="84">
        <f t="shared" si="268"/>
        <v>15702534.129999999</v>
      </c>
      <c r="L232" s="84">
        <f t="shared" si="268"/>
        <v>1842138.5299999998</v>
      </c>
      <c r="M232" s="84">
        <f t="shared" si="268"/>
        <v>17544672.66</v>
      </c>
      <c r="N232" s="84">
        <f t="shared" si="268"/>
        <v>0</v>
      </c>
      <c r="O232" s="84"/>
      <c r="P232" s="84"/>
      <c r="Q232" s="84">
        <f>+Q109</f>
        <v>0</v>
      </c>
      <c r="R232" s="84">
        <f>+R109</f>
        <v>0</v>
      </c>
      <c r="S232" s="84">
        <f>+S109</f>
        <v>0</v>
      </c>
      <c r="T232" s="84">
        <f>+T109</f>
        <v>0</v>
      </c>
      <c r="U232" s="84"/>
      <c r="V232" s="84">
        <f>+V109</f>
        <v>57730410.170000009</v>
      </c>
      <c r="W232" s="84">
        <f>+W109</f>
        <v>144881338.49000001</v>
      </c>
    </row>
    <row r="233" spans="1:44" ht="14.25" hidden="1" customHeight="1" x14ac:dyDescent="0.25">
      <c r="A233" s="82">
        <v>2.4</v>
      </c>
      <c r="B233" s="83" t="s">
        <v>360</v>
      </c>
      <c r="C233" s="84">
        <f>+C173</f>
        <v>343372000.04000002</v>
      </c>
      <c r="D233" s="84">
        <f>+D173</f>
        <v>0</v>
      </c>
      <c r="E233" s="84">
        <f t="shared" si="265"/>
        <v>343372000.04000002</v>
      </c>
      <c r="F233" s="84">
        <f t="shared" ref="F233:N233" si="269">+F173</f>
        <v>394500</v>
      </c>
      <c r="G233" s="84">
        <f t="shared" si="269"/>
        <v>56635249.759999998</v>
      </c>
      <c r="H233" s="84">
        <f t="shared" si="269"/>
        <v>28568377.270000003</v>
      </c>
      <c r="I233" s="84">
        <f t="shared" si="269"/>
        <v>85598127.030000001</v>
      </c>
      <c r="J233" s="84">
        <f t="shared" si="267"/>
        <v>114166504.30000001</v>
      </c>
      <c r="K233" s="84">
        <f t="shared" si="269"/>
        <v>934496.77</v>
      </c>
      <c r="L233" s="84">
        <f t="shared" si="269"/>
        <v>6373816.6699999999</v>
      </c>
      <c r="M233" s="84">
        <f t="shared" si="269"/>
        <v>7308313.4399999995</v>
      </c>
      <c r="N233" s="84">
        <f t="shared" si="269"/>
        <v>0</v>
      </c>
      <c r="O233" s="84"/>
      <c r="P233" s="84"/>
      <c r="Q233" s="84">
        <f>+Q173</f>
        <v>0</v>
      </c>
      <c r="R233" s="84">
        <f>+R173</f>
        <v>0</v>
      </c>
      <c r="S233" s="84">
        <f>+S173</f>
        <v>0</v>
      </c>
      <c r="T233" s="84">
        <f>+T173</f>
        <v>0</v>
      </c>
      <c r="U233" s="84"/>
      <c r="V233" s="84">
        <f>+V173</f>
        <v>86226998.799999997</v>
      </c>
      <c r="W233" s="84">
        <f>+W173</f>
        <v>257773873.00999999</v>
      </c>
    </row>
    <row r="234" spans="1:44" ht="14.25" hidden="1" customHeight="1" x14ac:dyDescent="0.25">
      <c r="A234" s="82">
        <v>2.6</v>
      </c>
      <c r="B234" s="83" t="s">
        <v>460</v>
      </c>
      <c r="C234" s="84">
        <f>+C194</f>
        <v>62170084.909999996</v>
      </c>
      <c r="D234" s="84">
        <f t="shared" ref="D234" si="270">+D194</f>
        <v>0</v>
      </c>
      <c r="E234" s="84">
        <f t="shared" si="265"/>
        <v>62170084.909999996</v>
      </c>
      <c r="F234" s="84">
        <f t="shared" ref="F234:N234" si="271">+F194</f>
        <v>187500</v>
      </c>
      <c r="G234" s="84">
        <f t="shared" si="271"/>
        <v>7390711.75</v>
      </c>
      <c r="H234" s="84">
        <f t="shared" si="271"/>
        <v>6613523.7599999998</v>
      </c>
      <c r="I234" s="84">
        <f t="shared" si="271"/>
        <v>14191735.51</v>
      </c>
      <c r="J234" s="84">
        <f t="shared" si="267"/>
        <v>20805259.27</v>
      </c>
      <c r="K234" s="84">
        <f t="shared" si="271"/>
        <v>3903820.54</v>
      </c>
      <c r="L234" s="84">
        <f t="shared" si="271"/>
        <v>2193158.5300000003</v>
      </c>
      <c r="M234" s="84">
        <f t="shared" si="271"/>
        <v>6096979.0700000003</v>
      </c>
      <c r="N234" s="84">
        <f t="shared" si="271"/>
        <v>0</v>
      </c>
      <c r="O234" s="84"/>
      <c r="P234" s="84"/>
      <c r="Q234" s="84">
        <f>+Q194</f>
        <v>0</v>
      </c>
      <c r="R234" s="84">
        <f>+R194</f>
        <v>0</v>
      </c>
      <c r="S234" s="84">
        <f>+S194</f>
        <v>0</v>
      </c>
      <c r="T234" s="84">
        <f>+T194</f>
        <v>0</v>
      </c>
      <c r="U234" s="84"/>
      <c r="V234" s="84">
        <f>+V194</f>
        <v>20273374.580000002</v>
      </c>
      <c r="W234" s="84">
        <f>+W194</f>
        <v>47978349.399999999</v>
      </c>
    </row>
    <row r="235" spans="1:44" ht="14.25" hidden="1" customHeight="1" x14ac:dyDescent="0.25">
      <c r="A235" s="82">
        <v>2.7</v>
      </c>
      <c r="B235" s="83" t="s">
        <v>453</v>
      </c>
      <c r="C235" s="84">
        <f>+C224</f>
        <v>0</v>
      </c>
      <c r="D235" s="84">
        <f t="shared" ref="D235" si="272">+D224</f>
        <v>0</v>
      </c>
      <c r="E235" s="84">
        <f t="shared" si="265"/>
        <v>0</v>
      </c>
      <c r="F235" s="84">
        <f t="shared" ref="F235:N235" si="273">+F224</f>
        <v>0</v>
      </c>
      <c r="G235" s="84">
        <f t="shared" si="273"/>
        <v>0</v>
      </c>
      <c r="H235" s="84">
        <f t="shared" si="273"/>
        <v>0</v>
      </c>
      <c r="I235" s="84">
        <f t="shared" si="273"/>
        <v>0</v>
      </c>
      <c r="J235" s="84">
        <f t="shared" si="267"/>
        <v>0</v>
      </c>
      <c r="K235" s="84">
        <f t="shared" si="273"/>
        <v>0</v>
      </c>
      <c r="L235" s="84">
        <f t="shared" si="273"/>
        <v>0</v>
      </c>
      <c r="M235" s="84">
        <f t="shared" si="273"/>
        <v>0</v>
      </c>
      <c r="N235" s="84">
        <f t="shared" si="273"/>
        <v>0</v>
      </c>
      <c r="O235" s="84"/>
      <c r="P235" s="84"/>
      <c r="Q235" s="84">
        <f t="shared" ref="Q235:T235" si="274">+Q224</f>
        <v>0</v>
      </c>
      <c r="R235" s="84">
        <f t="shared" si="274"/>
        <v>0</v>
      </c>
      <c r="S235" s="84">
        <f t="shared" si="274"/>
        <v>0</v>
      </c>
      <c r="T235" s="84">
        <f t="shared" si="274"/>
        <v>0</v>
      </c>
      <c r="U235" s="84"/>
      <c r="V235" s="84">
        <f>+V224</f>
        <v>0</v>
      </c>
      <c r="W235" s="84">
        <f>+W224</f>
        <v>0</v>
      </c>
    </row>
    <row r="236" spans="1:44" ht="17.25" hidden="1" customHeight="1" x14ac:dyDescent="0.25">
      <c r="C236" s="85"/>
      <c r="D236" s="85"/>
      <c r="E236" s="85"/>
      <c r="I236" s="28"/>
      <c r="J236" s="85"/>
    </row>
    <row r="237" spans="1:44" s="2" customFormat="1" ht="27" hidden="1" customHeight="1" x14ac:dyDescent="0.25">
      <c r="A237" s="86" t="s">
        <v>38</v>
      </c>
      <c r="B237" s="87" t="s">
        <v>461</v>
      </c>
      <c r="C237" s="88"/>
      <c r="D237" s="87"/>
      <c r="E237" s="88"/>
      <c r="F237" s="88"/>
      <c r="G237" s="89"/>
      <c r="H237" s="109"/>
      <c r="I237" s="109"/>
      <c r="J237" s="109"/>
      <c r="K237" s="89"/>
      <c r="L237" s="89"/>
      <c r="M237" s="89"/>
      <c r="N237" s="89"/>
      <c r="O237" s="89"/>
      <c r="P237" s="89"/>
      <c r="Q237" s="89"/>
      <c r="R237" s="89"/>
      <c r="S237" s="89"/>
      <c r="T237" s="89"/>
      <c r="U237" s="89"/>
      <c r="V237" s="90">
        <f>+E236/12</f>
        <v>0</v>
      </c>
      <c r="W237" s="91"/>
      <c r="X237" s="92"/>
      <c r="Y237" s="93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</row>
    <row r="238" spans="1:44" s="2" customFormat="1" ht="21" hidden="1" customHeight="1" x14ac:dyDescent="0.25">
      <c r="A238" s="94"/>
      <c r="B238" s="87" t="s">
        <v>462</v>
      </c>
      <c r="C238" s="95"/>
      <c r="D238" s="87"/>
      <c r="E238" s="95"/>
      <c r="F238" s="88"/>
      <c r="G238" s="89"/>
      <c r="H238" s="109"/>
      <c r="I238" s="109"/>
      <c r="J238" s="109"/>
      <c r="K238" s="96"/>
      <c r="L238" s="90">
        <f>+L229-74959547.58</f>
        <v>-51256153.769999996</v>
      </c>
      <c r="M238" s="89"/>
      <c r="N238" s="89"/>
      <c r="O238" s="89"/>
      <c r="P238" s="89"/>
      <c r="Q238" s="89"/>
      <c r="R238" s="89"/>
      <c r="S238" s="89"/>
      <c r="T238" s="89"/>
      <c r="U238" s="89"/>
      <c r="V238" s="89"/>
      <c r="W238" s="89"/>
      <c r="X238" s="92"/>
      <c r="Y238" s="93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</row>
    <row r="239" spans="1:44" s="2" customFormat="1" ht="21" hidden="1" customHeight="1" x14ac:dyDescent="0.25">
      <c r="A239" s="86" t="s">
        <v>129</v>
      </c>
      <c r="B239" s="87" t="s">
        <v>463</v>
      </c>
      <c r="C239" s="87"/>
      <c r="D239" s="94"/>
      <c r="E239" s="87"/>
      <c r="F239" s="87"/>
      <c r="G239" s="89"/>
      <c r="H239" s="109"/>
      <c r="I239" s="109"/>
      <c r="J239" s="109"/>
      <c r="K239" s="96"/>
      <c r="L239" s="89"/>
      <c r="M239" s="89"/>
      <c r="N239" s="89"/>
      <c r="O239" s="89"/>
      <c r="P239" s="89"/>
      <c r="Q239" s="89"/>
      <c r="R239" s="89"/>
      <c r="S239" s="89"/>
      <c r="T239" s="89"/>
      <c r="U239" s="89"/>
      <c r="V239" s="89"/>
      <c r="W239" s="89"/>
      <c r="X239" s="92"/>
      <c r="Y239" s="93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</row>
    <row r="240" spans="1:44" s="2" customFormat="1" ht="21" hidden="1" customHeight="1" x14ac:dyDescent="0.25">
      <c r="A240" s="94"/>
      <c r="B240" s="87" t="s">
        <v>464</v>
      </c>
      <c r="C240" s="87"/>
      <c r="D240" s="94"/>
      <c r="E240" s="87"/>
      <c r="F240" s="87"/>
      <c r="G240" s="89"/>
      <c r="H240" s="109"/>
      <c r="I240" s="109"/>
      <c r="J240" s="109"/>
      <c r="K240" s="96"/>
      <c r="L240" s="89"/>
      <c r="M240" s="89"/>
      <c r="N240" s="89"/>
      <c r="O240" s="89"/>
      <c r="P240" s="89"/>
      <c r="Q240" s="89"/>
      <c r="R240" s="89"/>
      <c r="S240" s="89"/>
      <c r="T240" s="89"/>
      <c r="U240" s="89"/>
      <c r="V240" s="89"/>
      <c r="W240" s="89"/>
      <c r="X240" s="92"/>
      <c r="Y240" s="93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</row>
    <row r="241" spans="1:44" s="2" customFormat="1" ht="21" hidden="1" customHeight="1" x14ac:dyDescent="0.25">
      <c r="A241" s="97" t="s">
        <v>392</v>
      </c>
      <c r="B241" s="92" t="s">
        <v>465</v>
      </c>
      <c r="C241" s="89"/>
      <c r="D241" s="1"/>
      <c r="E241" s="89"/>
      <c r="F241" s="89"/>
      <c r="G241" s="89"/>
      <c r="H241" s="109"/>
      <c r="I241" s="109"/>
      <c r="J241" s="109"/>
      <c r="K241" s="96"/>
      <c r="L241" s="89"/>
      <c r="M241" s="89"/>
      <c r="N241" s="89"/>
      <c r="O241" s="89"/>
      <c r="P241" s="89"/>
      <c r="Q241" s="89"/>
      <c r="R241" s="89"/>
      <c r="S241" s="89"/>
      <c r="T241" s="89"/>
      <c r="U241" s="89"/>
      <c r="V241" s="89"/>
      <c r="W241" s="89"/>
      <c r="X241" s="92"/>
      <c r="Y241" s="93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</row>
    <row r="242" spans="1:44" s="2" customFormat="1" ht="15.75" hidden="1" x14ac:dyDescent="0.25">
      <c r="A242" s="97" t="s">
        <v>456</v>
      </c>
      <c r="B242" s="89" t="s">
        <v>466</v>
      </c>
      <c r="C242" s="89"/>
      <c r="D242"/>
      <c r="E242" s="89"/>
      <c r="F242" s="89"/>
      <c r="G242" s="89"/>
      <c r="H242" s="96"/>
      <c r="I242" s="89"/>
      <c r="J242" s="89"/>
      <c r="K242" s="89"/>
      <c r="L242" s="89"/>
      <c r="M242" s="89"/>
      <c r="N242" s="89"/>
      <c r="O242" s="89"/>
      <c r="P242" s="89"/>
      <c r="Q242" s="89"/>
      <c r="R242" s="89"/>
      <c r="S242" s="89"/>
      <c r="T242" s="89"/>
      <c r="U242" s="89"/>
      <c r="V242" s="89"/>
      <c r="W242" s="89"/>
      <c r="X242" s="92"/>
      <c r="Y242" s="93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</row>
    <row r="243" spans="1:44" s="2" customFormat="1" ht="15.75" hidden="1" x14ac:dyDescent="0.25">
      <c r="A243" s="97" t="s">
        <v>358</v>
      </c>
      <c r="B243" s="89" t="s">
        <v>467</v>
      </c>
      <c r="C243" s="89"/>
      <c r="D243"/>
      <c r="E243" s="89"/>
      <c r="F243" s="89"/>
      <c r="G243" s="89"/>
      <c r="H243" s="96"/>
      <c r="I243" s="89"/>
      <c r="J243" s="89"/>
      <c r="K243" s="89"/>
      <c r="L243" s="89"/>
      <c r="M243" s="89"/>
      <c r="N243" s="89"/>
      <c r="O243" s="89"/>
      <c r="P243" s="89"/>
      <c r="Q243" s="89"/>
      <c r="R243" s="89"/>
      <c r="S243" s="89"/>
      <c r="T243" s="89"/>
      <c r="U243" s="89"/>
      <c r="V243" s="89"/>
      <c r="W243" s="89"/>
      <c r="X243" s="92"/>
      <c r="Y243" s="93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</row>
    <row r="244" spans="1:44" s="2" customFormat="1" ht="15.75" hidden="1" x14ac:dyDescent="0.25">
      <c r="A244" s="97" t="s">
        <v>209</v>
      </c>
      <c r="B244" s="89" t="s">
        <v>468</v>
      </c>
      <c r="C244" s="89"/>
      <c r="D244"/>
      <c r="E244" s="89"/>
      <c r="F244" s="89"/>
      <c r="G244" s="89"/>
      <c r="H244" s="96"/>
      <c r="I244" s="89"/>
      <c r="J244" s="89"/>
      <c r="K244" s="89"/>
      <c r="L244" s="89"/>
      <c r="M244" s="89"/>
      <c r="N244" s="89"/>
      <c r="O244" s="89"/>
      <c r="P244" s="89"/>
      <c r="Q244" s="89"/>
      <c r="R244" s="89"/>
      <c r="S244" s="89"/>
      <c r="T244" s="89"/>
      <c r="U244" s="89"/>
      <c r="V244" s="89"/>
      <c r="W244" s="89"/>
      <c r="X244" s="92"/>
      <c r="Y244" s="93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</row>
    <row r="245" spans="1:44" s="2" customFormat="1" ht="15.75" hidden="1" x14ac:dyDescent="0.25">
      <c r="A245"/>
      <c r="B245" s="89"/>
      <c r="C245" s="89"/>
      <c r="D245"/>
      <c r="E245" s="89"/>
      <c r="F245" s="89"/>
      <c r="G245" s="89"/>
      <c r="H245" s="96"/>
      <c r="I245" s="89"/>
      <c r="J245" s="89"/>
      <c r="K245" s="89"/>
      <c r="L245" s="89"/>
      <c r="M245" s="89"/>
      <c r="N245" s="89"/>
      <c r="O245" s="89"/>
      <c r="P245" s="89"/>
      <c r="Q245" s="89"/>
      <c r="R245" s="89"/>
      <c r="S245" s="89"/>
      <c r="T245" s="89"/>
      <c r="U245" s="89"/>
      <c r="V245" s="89"/>
      <c r="W245" s="89"/>
      <c r="X245" s="92"/>
      <c r="Y245" s="93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</row>
    <row r="246" spans="1:44" s="2" customFormat="1" ht="15.75" hidden="1" x14ac:dyDescent="0.25">
      <c r="A246"/>
      <c r="B246" s="89"/>
      <c r="C246" s="91"/>
      <c r="D246"/>
      <c r="E246" s="91"/>
      <c r="F246" s="89"/>
      <c r="G246" s="89"/>
      <c r="H246" s="96"/>
      <c r="I246" s="89"/>
      <c r="J246" s="91"/>
      <c r="K246" s="89"/>
      <c r="L246" s="89"/>
      <c r="M246" s="89"/>
      <c r="N246" s="91"/>
      <c r="O246" s="90"/>
      <c r="P246" s="90"/>
      <c r="Q246" s="89"/>
      <c r="R246" s="89"/>
      <c r="S246" s="89"/>
      <c r="T246" s="91"/>
      <c r="U246" s="91"/>
      <c r="V246" s="98">
        <f>+V224+V194+V173+V109+V39+V8</f>
        <v>559152077.01999998</v>
      </c>
      <c r="W246" s="91"/>
      <c r="X246" s="92"/>
      <c r="Y246" s="93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</row>
    <row r="247" spans="1:44" s="2" customFormat="1" ht="15.75" hidden="1" x14ac:dyDescent="0.25">
      <c r="A247"/>
      <c r="B247" s="89"/>
      <c r="C247" s="91"/>
      <c r="D247"/>
      <c r="E247" s="91"/>
      <c r="F247" s="89"/>
      <c r="G247" s="89"/>
      <c r="H247" s="89"/>
      <c r="I247" s="89"/>
      <c r="J247" s="91"/>
      <c r="K247" s="89"/>
      <c r="L247" s="89"/>
      <c r="M247" s="89"/>
      <c r="N247" s="91"/>
      <c r="O247" s="89"/>
      <c r="P247" s="89"/>
      <c r="Q247" s="89"/>
      <c r="R247" s="89"/>
      <c r="S247" s="90"/>
      <c r="T247" s="89"/>
      <c r="U247" s="89"/>
      <c r="V247" s="89"/>
      <c r="W247" s="91"/>
      <c r="X247" s="92"/>
      <c r="Y247" s="93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</row>
    <row r="248" spans="1:44" s="2" customFormat="1" hidden="1" x14ac:dyDescent="0.25">
      <c r="A248"/>
      <c r="B248"/>
      <c r="C248" s="99"/>
      <c r="D248"/>
      <c r="E248" s="99"/>
      <c r="F248"/>
      <c r="G248"/>
      <c r="H248"/>
      <c r="I248"/>
      <c r="J248" s="99"/>
      <c r="K248"/>
      <c r="L248"/>
      <c r="M248"/>
      <c r="N248"/>
      <c r="O248" s="100"/>
      <c r="P248" s="100"/>
      <c r="Q248"/>
      <c r="R248"/>
      <c r="S248"/>
      <c r="T248"/>
      <c r="U248" s="101"/>
      <c r="V248" s="102"/>
      <c r="W248" s="28"/>
      <c r="X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</row>
    <row r="249" spans="1:44" s="2" customFormat="1" hidden="1" x14ac:dyDescent="0.25">
      <c r="A249"/>
      <c r="B249" s="103"/>
      <c r="C249" s="99"/>
      <c r="D249" s="28"/>
      <c r="E249" s="99"/>
      <c r="F249"/>
      <c r="G249"/>
      <c r="H249"/>
      <c r="I249"/>
      <c r="J249" s="99"/>
      <c r="K249"/>
      <c r="L249"/>
      <c r="M249"/>
      <c r="N249" s="103"/>
      <c r="O249" s="99"/>
      <c r="P249" s="99"/>
      <c r="Q249"/>
      <c r="R249"/>
      <c r="S249" s="28"/>
      <c r="T249" s="28"/>
      <c r="U249"/>
      <c r="V249"/>
      <c r="W249"/>
      <c r="X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</row>
    <row r="250" spans="1:44" s="2" customFormat="1" hidden="1" x14ac:dyDescent="0.25">
      <c r="A250"/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/>
      <c r="R250"/>
      <c r="S250"/>
      <c r="T250" s="28"/>
      <c r="U250"/>
      <c r="V250"/>
      <c r="W250"/>
      <c r="X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</row>
    <row r="251" spans="1:44" s="2" customFormat="1" hidden="1" x14ac:dyDescent="0.25">
      <c r="A251"/>
      <c r="B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/>
      <c r="R251"/>
      <c r="S251"/>
      <c r="T251" s="28"/>
      <c r="U251"/>
      <c r="V251"/>
      <c r="W251"/>
      <c r="X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</row>
    <row r="252" spans="1:44" s="2" customFormat="1" x14ac:dyDescent="0.25">
      <c r="A252"/>
      <c r="B252"/>
      <c r="C252" s="28"/>
      <c r="D252"/>
      <c r="E252" s="28"/>
      <c r="F252"/>
      <c r="G252"/>
      <c r="H252"/>
      <c r="I252" s="28"/>
      <c r="J252" s="28"/>
      <c r="K252"/>
      <c r="L252"/>
      <c r="M252"/>
      <c r="N252"/>
      <c r="O252"/>
      <c r="P252"/>
      <c r="Q252"/>
      <c r="R252"/>
      <c r="S252"/>
      <c r="T252"/>
      <c r="U252"/>
      <c r="V252"/>
      <c r="W252"/>
      <c r="X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</row>
    <row r="253" spans="1:44" x14ac:dyDescent="0.25">
      <c r="K253" s="99"/>
      <c r="V253" s="28"/>
      <c r="W253" s="104"/>
    </row>
    <row r="254" spans="1:44" s="1" customFormat="1" x14ac:dyDescent="0.25">
      <c r="A254" s="105"/>
      <c r="B254"/>
      <c r="C254"/>
      <c r="D254"/>
      <c r="E254" s="28"/>
      <c r="F254"/>
      <c r="G254"/>
      <c r="H254"/>
      <c r="I254"/>
      <c r="J254" s="28"/>
      <c r="K254" s="99"/>
      <c r="L254"/>
      <c r="M254"/>
      <c r="N254"/>
      <c r="O254"/>
      <c r="P254"/>
      <c r="Q254"/>
      <c r="R254"/>
      <c r="S254"/>
      <c r="T254"/>
      <c r="U254"/>
      <c r="V254" s="28"/>
      <c r="W254" s="28"/>
      <c r="Y254" s="2"/>
      <c r="Z254" s="2"/>
      <c r="AA254" s="2"/>
    </row>
    <row r="255" spans="1:44" s="1" customFormat="1" x14ac:dyDescent="0.25">
      <c r="A255"/>
      <c r="B255"/>
      <c r="C255"/>
      <c r="D255"/>
      <c r="E255"/>
      <c r="F255"/>
      <c r="G255"/>
      <c r="H255"/>
      <c r="I255" s="28"/>
      <c r="J255"/>
      <c r="K255"/>
      <c r="L255" s="28"/>
      <c r="M255"/>
      <c r="N255"/>
      <c r="O255"/>
      <c r="P255"/>
      <c r="Q255"/>
      <c r="R255"/>
      <c r="S255"/>
      <c r="T255"/>
      <c r="U255"/>
      <c r="V255"/>
      <c r="W255" s="106"/>
      <c r="Y255" s="2"/>
      <c r="Z255" s="2"/>
      <c r="AA255" s="2">
        <f>+AA236-C229</f>
        <v>-1528539900</v>
      </c>
    </row>
    <row r="256" spans="1:44" x14ac:dyDescent="0.25">
      <c r="C256" s="28"/>
      <c r="W256" s="28"/>
    </row>
    <row r="257" spans="3:44" x14ac:dyDescent="0.25">
      <c r="L257" s="28"/>
    </row>
    <row r="258" spans="3:44" x14ac:dyDescent="0.25">
      <c r="C258" s="28"/>
    </row>
    <row r="259" spans="3:44" x14ac:dyDescent="0.25">
      <c r="D259" s="99"/>
      <c r="E259" s="99"/>
      <c r="F259" s="107"/>
      <c r="J259" s="99"/>
    </row>
    <row r="260" spans="3:44" x14ac:dyDescent="0.25">
      <c r="C260" s="28"/>
      <c r="D260" s="99"/>
      <c r="E260" s="28"/>
      <c r="G260" s="107"/>
      <c r="J260" s="28"/>
      <c r="X260"/>
      <c r="Y260"/>
      <c r="Z260"/>
      <c r="AA260"/>
      <c r="AB260"/>
      <c r="AC260"/>
      <c r="AD260"/>
      <c r="AE260"/>
      <c r="AF260"/>
      <c r="AG260"/>
      <c r="AH260"/>
      <c r="AI260"/>
      <c r="AJ260"/>
      <c r="AK260"/>
      <c r="AL260"/>
      <c r="AM260"/>
      <c r="AN260"/>
      <c r="AO260"/>
      <c r="AP260"/>
      <c r="AQ260"/>
      <c r="AR260"/>
    </row>
    <row r="263" spans="3:44" x14ac:dyDescent="0.25">
      <c r="D263" s="28"/>
      <c r="E263" s="99"/>
      <c r="J263" s="99"/>
      <c r="X263"/>
      <c r="Y263"/>
      <c r="Z263"/>
      <c r="AA263"/>
      <c r="AB263"/>
      <c r="AC263"/>
      <c r="AD263"/>
      <c r="AE263"/>
      <c r="AF263"/>
      <c r="AG263"/>
      <c r="AH263"/>
      <c r="AI263"/>
      <c r="AJ263"/>
      <c r="AK263"/>
      <c r="AL263"/>
      <c r="AM263"/>
      <c r="AN263"/>
      <c r="AO263"/>
      <c r="AP263"/>
      <c r="AQ263"/>
      <c r="AR263"/>
    </row>
    <row r="264" spans="3:44" x14ac:dyDescent="0.25">
      <c r="E264" s="99"/>
      <c r="J264" s="99"/>
      <c r="X264"/>
      <c r="Y264"/>
      <c r="Z264"/>
      <c r="AA264"/>
      <c r="AB264"/>
      <c r="AC264"/>
      <c r="AD264"/>
      <c r="AE264"/>
      <c r="AF264"/>
      <c r="AG264"/>
      <c r="AH264"/>
      <c r="AI264"/>
      <c r="AJ264"/>
      <c r="AK264"/>
      <c r="AL264"/>
      <c r="AM264"/>
      <c r="AN264"/>
      <c r="AO264"/>
      <c r="AP264"/>
      <c r="AQ264"/>
      <c r="AR264"/>
    </row>
    <row r="265" spans="3:44" x14ac:dyDescent="0.25">
      <c r="D265" s="28"/>
      <c r="H265" s="85"/>
      <c r="X265"/>
      <c r="Y265"/>
      <c r="Z265"/>
      <c r="AA265"/>
      <c r="AB265"/>
      <c r="AC265"/>
      <c r="AD265"/>
      <c r="AE265"/>
      <c r="AF265"/>
      <c r="AG265"/>
      <c r="AH265"/>
      <c r="AI265"/>
      <c r="AJ265"/>
      <c r="AK265"/>
      <c r="AL265"/>
      <c r="AM265"/>
      <c r="AN265"/>
      <c r="AO265"/>
      <c r="AP265"/>
      <c r="AQ265"/>
      <c r="AR265"/>
    </row>
  </sheetData>
  <mergeCells count="9">
    <mergeCell ref="A7:B7"/>
    <mergeCell ref="A229:B229"/>
    <mergeCell ref="H237:J241"/>
    <mergeCell ref="A1:W1"/>
    <mergeCell ref="A2:W2"/>
    <mergeCell ref="A3:W3"/>
    <mergeCell ref="A4:W4"/>
    <mergeCell ref="F5:H5"/>
    <mergeCell ref="J5:L5"/>
  </mergeCells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consolidado abril 2018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Acevedo</dc:creator>
  <cp:lastModifiedBy>Alvaro Leandro Segura Sierra</cp:lastModifiedBy>
  <dcterms:created xsi:type="dcterms:W3CDTF">2018-05-07T14:31:00Z</dcterms:created>
  <dcterms:modified xsi:type="dcterms:W3CDTF">2019-03-29T13:55:17Z</dcterms:modified>
</cp:coreProperties>
</file>