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30" windowWidth="18435" windowHeight="11265"/>
  </bookViews>
  <sheets>
    <sheet name="Consolidado mayo 2018 (3)" sheetId="2" r:id="rId1"/>
  </sheets>
  <definedNames>
    <definedName name="_xlnm.Print_Area" localSheetId="0">'Consolidado mayo 2018 (3)'!$A$1:$U$210</definedName>
  </definedNames>
  <calcPr calcId="145621"/>
</workbook>
</file>

<file path=xl/calcChain.xml><?xml version="1.0" encoding="utf-8"?>
<calcChain xmlns="http://schemas.openxmlformats.org/spreadsheetml/2006/main">
  <c r="F125" i="2" l="1"/>
  <c r="C206" i="2"/>
  <c r="C205" i="2" s="1"/>
  <c r="E74" i="2"/>
  <c r="C74" i="2"/>
  <c r="D18" i="2"/>
  <c r="E18" i="2"/>
  <c r="C18" i="2"/>
  <c r="V232" i="2"/>
  <c r="V231" i="2"/>
  <c r="V230" i="2"/>
  <c r="V229" i="2"/>
  <c r="V228" i="2"/>
  <c r="V227" i="2"/>
  <c r="V226" i="2"/>
  <c r="V225" i="2"/>
  <c r="V224" i="2"/>
  <c r="V223" i="2"/>
  <c r="V222" i="2"/>
  <c r="V221" i="2"/>
  <c r="V220" i="2"/>
  <c r="V218" i="2"/>
  <c r="O218" i="2"/>
  <c r="V217" i="2"/>
  <c r="P209" i="2"/>
  <c r="J209" i="2"/>
  <c r="J208" i="2"/>
  <c r="N207" i="2"/>
  <c r="N206" i="2" s="1"/>
  <c r="N205" i="2" s="1"/>
  <c r="J207" i="2"/>
  <c r="P207" i="2"/>
  <c r="M206" i="2"/>
  <c r="L206" i="2"/>
  <c r="K206" i="2"/>
  <c r="I206" i="2"/>
  <c r="H206" i="2"/>
  <c r="G206" i="2"/>
  <c r="E206" i="2"/>
  <c r="D206" i="2"/>
  <c r="M205" i="2"/>
  <c r="M216" i="2" s="1"/>
  <c r="L205" i="2"/>
  <c r="L216" i="2" s="1"/>
  <c r="K205" i="2"/>
  <c r="K216" i="2" s="1"/>
  <c r="I205" i="2"/>
  <c r="H205" i="2"/>
  <c r="G205" i="2"/>
  <c r="G216" i="2" s="1"/>
  <c r="E205" i="2"/>
  <c r="E216" i="2" s="1"/>
  <c r="D205" i="2"/>
  <c r="D216" i="2" s="1"/>
  <c r="N204" i="2"/>
  <c r="N203" i="2" s="1"/>
  <c r="J204" i="2"/>
  <c r="J203" i="2" s="1"/>
  <c r="F204" i="2"/>
  <c r="V204" i="2" s="1"/>
  <c r="R204" i="2"/>
  <c r="P204" i="2"/>
  <c r="P203" i="2" s="1"/>
  <c r="M203" i="2"/>
  <c r="L203" i="2"/>
  <c r="K203" i="2"/>
  <c r="I203" i="2"/>
  <c r="H203" i="2"/>
  <c r="G203" i="2"/>
  <c r="E203" i="2"/>
  <c r="D203" i="2"/>
  <c r="C203" i="2"/>
  <c r="R203" i="2"/>
  <c r="R202" i="2"/>
  <c r="S202" i="2" s="1"/>
  <c r="N202" i="2"/>
  <c r="J202" i="2"/>
  <c r="F202" i="2"/>
  <c r="P202" i="2"/>
  <c r="R201" i="2"/>
  <c r="S201" i="2" s="1"/>
  <c r="N201" i="2"/>
  <c r="J201" i="2"/>
  <c r="F201" i="2"/>
  <c r="P201" i="2"/>
  <c r="R200" i="2"/>
  <c r="S200" i="2" s="1"/>
  <c r="N200" i="2"/>
  <c r="J200" i="2"/>
  <c r="F200" i="2"/>
  <c r="P200" i="2"/>
  <c r="P199" i="2" s="1"/>
  <c r="M199" i="2"/>
  <c r="L199" i="2"/>
  <c r="K199" i="2"/>
  <c r="I199" i="2"/>
  <c r="H199" i="2"/>
  <c r="G199" i="2"/>
  <c r="E199" i="2"/>
  <c r="D199" i="2"/>
  <c r="C199" i="2"/>
  <c r="R199" i="2"/>
  <c r="R198" i="2"/>
  <c r="S198" i="2" s="1"/>
  <c r="F198" i="2"/>
  <c r="P198" i="2"/>
  <c r="P197" i="2" s="1"/>
  <c r="N197" i="2"/>
  <c r="M197" i="2"/>
  <c r="L197" i="2"/>
  <c r="K197" i="2"/>
  <c r="J197" i="2"/>
  <c r="I197" i="2"/>
  <c r="H197" i="2"/>
  <c r="G197" i="2"/>
  <c r="F197" i="2"/>
  <c r="E197" i="2"/>
  <c r="D197" i="2"/>
  <c r="C197" i="2"/>
  <c r="R197" i="2"/>
  <c r="N196" i="2"/>
  <c r="J196" i="2"/>
  <c r="F196" i="2"/>
  <c r="R196" i="2"/>
  <c r="P196" i="2"/>
  <c r="F195" i="2"/>
  <c r="V195" i="2" s="1"/>
  <c r="R194" i="2"/>
  <c r="N194" i="2"/>
  <c r="J194" i="2"/>
  <c r="F194" i="2"/>
  <c r="V194" i="2" s="1"/>
  <c r="P194" i="2"/>
  <c r="R193" i="2"/>
  <c r="N193" i="2"/>
  <c r="J193" i="2"/>
  <c r="F193" i="2"/>
  <c r="V193" i="2" s="1"/>
  <c r="P193" i="2"/>
  <c r="R192" i="2"/>
  <c r="N192" i="2"/>
  <c r="J192" i="2"/>
  <c r="F192" i="2"/>
  <c r="V192" i="2" s="1"/>
  <c r="P192" i="2"/>
  <c r="R191" i="2"/>
  <c r="N191" i="2"/>
  <c r="J191" i="2"/>
  <c r="F191" i="2"/>
  <c r="V191" i="2" s="1"/>
  <c r="P191" i="2"/>
  <c r="R190" i="2"/>
  <c r="N190" i="2"/>
  <c r="J190" i="2"/>
  <c r="F190" i="2"/>
  <c r="V190" i="2" s="1"/>
  <c r="P190" i="2"/>
  <c r="P189" i="2" s="1"/>
  <c r="M189" i="2"/>
  <c r="L189" i="2"/>
  <c r="K189" i="2"/>
  <c r="I189" i="2"/>
  <c r="H189" i="2"/>
  <c r="G189" i="2"/>
  <c r="E189" i="2"/>
  <c r="D189" i="2"/>
  <c r="C189" i="2"/>
  <c r="R189" i="2"/>
  <c r="F188" i="2"/>
  <c r="V188" i="2" s="1"/>
  <c r="E187" i="2"/>
  <c r="D187" i="2"/>
  <c r="C187" i="2"/>
  <c r="N186" i="2"/>
  <c r="J186" i="2"/>
  <c r="F186" i="2"/>
  <c r="V186" i="2" s="1"/>
  <c r="R186" i="2"/>
  <c r="P186" i="2"/>
  <c r="N185" i="2"/>
  <c r="J185" i="2"/>
  <c r="F185" i="2"/>
  <c r="V185" i="2" s="1"/>
  <c r="R185" i="2"/>
  <c r="N184" i="2"/>
  <c r="J184" i="2"/>
  <c r="F184" i="2"/>
  <c r="V184" i="2" s="1"/>
  <c r="P184" i="2"/>
  <c r="M183" i="2"/>
  <c r="L183" i="2"/>
  <c r="K183" i="2"/>
  <c r="I183" i="2"/>
  <c r="H183" i="2"/>
  <c r="G183" i="2"/>
  <c r="E183" i="2"/>
  <c r="D183" i="2"/>
  <c r="C183" i="2"/>
  <c r="N182" i="2"/>
  <c r="J182" i="2"/>
  <c r="F182" i="2"/>
  <c r="V182" i="2" s="1"/>
  <c r="R182" i="2"/>
  <c r="P182" i="2"/>
  <c r="N181" i="2"/>
  <c r="J181" i="2"/>
  <c r="D181" i="2"/>
  <c r="F181" i="2" s="1"/>
  <c r="V181" i="2" s="1"/>
  <c r="R181" i="2"/>
  <c r="P181" i="2"/>
  <c r="R180" i="2"/>
  <c r="S180" i="2" s="1"/>
  <c r="T180" i="2" s="1"/>
  <c r="P180" i="2"/>
  <c r="N180" i="2"/>
  <c r="J180" i="2"/>
  <c r="F180" i="2"/>
  <c r="F179" i="2"/>
  <c r="V179" i="2" s="1"/>
  <c r="R178" i="2"/>
  <c r="S178" i="2" s="1"/>
  <c r="N178" i="2"/>
  <c r="J178" i="2"/>
  <c r="F178" i="2"/>
  <c r="P178" i="2"/>
  <c r="R177" i="2"/>
  <c r="S177" i="2" s="1"/>
  <c r="N177" i="2"/>
  <c r="J177" i="2"/>
  <c r="F177" i="2"/>
  <c r="P177" i="2"/>
  <c r="P176" i="2" s="1"/>
  <c r="M176" i="2"/>
  <c r="L176" i="2"/>
  <c r="K176" i="2"/>
  <c r="I176" i="2"/>
  <c r="H176" i="2"/>
  <c r="G176" i="2"/>
  <c r="E176" i="2"/>
  <c r="D176" i="2"/>
  <c r="C176" i="2"/>
  <c r="U175" i="2"/>
  <c r="F174" i="2"/>
  <c r="Q174" i="2" s="1"/>
  <c r="R173" i="2"/>
  <c r="S173" i="2" s="1"/>
  <c r="P173" i="2"/>
  <c r="N173" i="2"/>
  <c r="J173" i="2"/>
  <c r="J172" i="2" s="1"/>
  <c r="F173" i="2"/>
  <c r="P172" i="2"/>
  <c r="N172" i="2"/>
  <c r="M172" i="2"/>
  <c r="L172" i="2"/>
  <c r="K172" i="2"/>
  <c r="I172" i="2"/>
  <c r="H172" i="2"/>
  <c r="G172" i="2"/>
  <c r="E172" i="2"/>
  <c r="D172" i="2"/>
  <c r="C172" i="2"/>
  <c r="C168" i="2" s="1"/>
  <c r="R172" i="2"/>
  <c r="F171" i="2"/>
  <c r="V171" i="2" s="1"/>
  <c r="R170" i="2"/>
  <c r="S170" i="2" s="1"/>
  <c r="N170" i="2"/>
  <c r="J170" i="2"/>
  <c r="F170" i="2"/>
  <c r="N169" i="2"/>
  <c r="J169" i="2"/>
  <c r="D169" i="2"/>
  <c r="F169" i="2" s="1"/>
  <c r="R168" i="2"/>
  <c r="S168" i="2" s="1"/>
  <c r="M168" i="2"/>
  <c r="L168" i="2"/>
  <c r="K168" i="2"/>
  <c r="I168" i="2"/>
  <c r="H168" i="2"/>
  <c r="G168" i="2"/>
  <c r="E168" i="2"/>
  <c r="N166" i="2"/>
  <c r="J166" i="2"/>
  <c r="P166" i="2"/>
  <c r="F167" i="2"/>
  <c r="V167" i="2" s="1"/>
  <c r="U166" i="2"/>
  <c r="U157" i="2" s="1"/>
  <c r="M166" i="2"/>
  <c r="L166" i="2"/>
  <c r="K166" i="2"/>
  <c r="I166" i="2"/>
  <c r="H166" i="2"/>
  <c r="G166" i="2"/>
  <c r="E166" i="2"/>
  <c r="D166" i="2"/>
  <c r="N165" i="2"/>
  <c r="J165" i="2"/>
  <c r="F165" i="2"/>
  <c r="V165" i="2" s="1"/>
  <c r="R165" i="2"/>
  <c r="P165" i="2"/>
  <c r="N164" i="2"/>
  <c r="J164" i="2"/>
  <c r="F164" i="2"/>
  <c r="V164" i="2" s="1"/>
  <c r="R164" i="2"/>
  <c r="P164" i="2"/>
  <c r="N163" i="2"/>
  <c r="J163" i="2"/>
  <c r="F163" i="2"/>
  <c r="V163" i="2" s="1"/>
  <c r="R163" i="2"/>
  <c r="P163" i="2"/>
  <c r="F162" i="2"/>
  <c r="V162" i="2" s="1"/>
  <c r="R161" i="2"/>
  <c r="N161" i="2"/>
  <c r="J161" i="2"/>
  <c r="F161" i="2"/>
  <c r="V161" i="2" s="1"/>
  <c r="P161" i="2"/>
  <c r="R160" i="2"/>
  <c r="N160" i="2"/>
  <c r="J160" i="2"/>
  <c r="F160" i="2"/>
  <c r="V160" i="2" s="1"/>
  <c r="P160" i="2"/>
  <c r="R159" i="2"/>
  <c r="N159" i="2"/>
  <c r="J159" i="2"/>
  <c r="F159" i="2"/>
  <c r="V159" i="2" s="1"/>
  <c r="P159" i="2"/>
  <c r="M158" i="2"/>
  <c r="L158" i="2"/>
  <c r="K158" i="2"/>
  <c r="I158" i="2"/>
  <c r="H158" i="2"/>
  <c r="G158" i="2"/>
  <c r="E158" i="2"/>
  <c r="D158" i="2"/>
  <c r="R158" i="2"/>
  <c r="R156" i="2"/>
  <c r="N156" i="2"/>
  <c r="J156" i="2"/>
  <c r="F156" i="2"/>
  <c r="V156" i="2" s="1"/>
  <c r="P156" i="2"/>
  <c r="R155" i="2"/>
  <c r="N155" i="2"/>
  <c r="J155" i="2"/>
  <c r="F155" i="2"/>
  <c r="V155" i="2" s="1"/>
  <c r="P155" i="2"/>
  <c r="R154" i="2"/>
  <c r="N154" i="2"/>
  <c r="J154" i="2"/>
  <c r="F154" i="2"/>
  <c r="V154" i="2" s="1"/>
  <c r="P154" i="2"/>
  <c r="R153" i="2"/>
  <c r="N153" i="2"/>
  <c r="J153" i="2"/>
  <c r="F153" i="2"/>
  <c r="V153" i="2" s="1"/>
  <c r="P153" i="2"/>
  <c r="R152" i="2"/>
  <c r="N152" i="2"/>
  <c r="J152" i="2"/>
  <c r="F152" i="2"/>
  <c r="V152" i="2" s="1"/>
  <c r="P152" i="2"/>
  <c r="R151" i="2"/>
  <c r="N151" i="2"/>
  <c r="J151" i="2"/>
  <c r="F151" i="2"/>
  <c r="V151" i="2" s="1"/>
  <c r="P151" i="2"/>
  <c r="R150" i="2"/>
  <c r="N150" i="2"/>
  <c r="J150" i="2"/>
  <c r="F150" i="2"/>
  <c r="V150" i="2" s="1"/>
  <c r="P150" i="2"/>
  <c r="N149" i="2"/>
  <c r="J149" i="2"/>
  <c r="D149" i="2"/>
  <c r="F149" i="2" s="1"/>
  <c r="V149" i="2" s="1"/>
  <c r="R149" i="2"/>
  <c r="N148" i="2"/>
  <c r="J148" i="2"/>
  <c r="F148" i="2"/>
  <c r="V148" i="2" s="1"/>
  <c r="R148" i="2"/>
  <c r="P148" i="2"/>
  <c r="M147" i="2"/>
  <c r="L147" i="2"/>
  <c r="K147" i="2"/>
  <c r="I147" i="2"/>
  <c r="H147" i="2"/>
  <c r="G147" i="2"/>
  <c r="E147" i="2"/>
  <c r="D147" i="2"/>
  <c r="C147" i="2"/>
  <c r="N146" i="2"/>
  <c r="J146" i="2"/>
  <c r="F146" i="2"/>
  <c r="V146" i="2" s="1"/>
  <c r="R146" i="2"/>
  <c r="P146" i="2"/>
  <c r="N145" i="2"/>
  <c r="J145" i="2"/>
  <c r="F145" i="2"/>
  <c r="V145" i="2" s="1"/>
  <c r="R145" i="2"/>
  <c r="P145" i="2"/>
  <c r="F144" i="2"/>
  <c r="V144" i="2" s="1"/>
  <c r="N143" i="2"/>
  <c r="J143" i="2"/>
  <c r="F143" i="2"/>
  <c r="V143" i="2" s="1"/>
  <c r="R143" i="2"/>
  <c r="P143" i="2"/>
  <c r="N142" i="2"/>
  <c r="J142" i="2"/>
  <c r="F142" i="2"/>
  <c r="V142" i="2" s="1"/>
  <c r="R142" i="2"/>
  <c r="P142" i="2"/>
  <c r="N141" i="2"/>
  <c r="J141" i="2"/>
  <c r="F141" i="2"/>
  <c r="V141" i="2" s="1"/>
  <c r="R141" i="2"/>
  <c r="P141" i="2"/>
  <c r="N140" i="2"/>
  <c r="J140" i="2"/>
  <c r="F140" i="2"/>
  <c r="V140" i="2" s="1"/>
  <c r="R140" i="2"/>
  <c r="P140" i="2"/>
  <c r="N139" i="2"/>
  <c r="J139" i="2"/>
  <c r="F139" i="2"/>
  <c r="V139" i="2" s="1"/>
  <c r="R139" i="2"/>
  <c r="P139" i="2"/>
  <c r="N138" i="2"/>
  <c r="J138" i="2"/>
  <c r="F138" i="2"/>
  <c r="V138" i="2" s="1"/>
  <c r="R138" i="2"/>
  <c r="P138" i="2"/>
  <c r="N137" i="2"/>
  <c r="J137" i="2"/>
  <c r="F137" i="2"/>
  <c r="V137" i="2" s="1"/>
  <c r="R137" i="2"/>
  <c r="P137" i="2"/>
  <c r="N136" i="2"/>
  <c r="J136" i="2"/>
  <c r="F136" i="2"/>
  <c r="V136" i="2" s="1"/>
  <c r="R136" i="2"/>
  <c r="P136" i="2"/>
  <c r="P135" i="2" s="1"/>
  <c r="M135" i="2"/>
  <c r="L135" i="2"/>
  <c r="K135" i="2"/>
  <c r="I135" i="2"/>
  <c r="H135" i="2"/>
  <c r="G135" i="2"/>
  <c r="E135" i="2"/>
  <c r="D135" i="2"/>
  <c r="C135" i="2"/>
  <c r="R134" i="2"/>
  <c r="N134" i="2"/>
  <c r="J134" i="2"/>
  <c r="F134" i="2"/>
  <c r="P134" i="2"/>
  <c r="R133" i="2"/>
  <c r="S133" i="2" s="1"/>
  <c r="N133" i="2"/>
  <c r="J133" i="2"/>
  <c r="F133" i="2"/>
  <c r="P133" i="2"/>
  <c r="R132" i="2"/>
  <c r="S132" i="2" s="1"/>
  <c r="N132" i="2"/>
  <c r="J132" i="2"/>
  <c r="F132" i="2"/>
  <c r="P132" i="2"/>
  <c r="R131" i="2"/>
  <c r="S131" i="2" s="1"/>
  <c r="N131" i="2"/>
  <c r="J131" i="2"/>
  <c r="F131" i="2"/>
  <c r="P131" i="2"/>
  <c r="R130" i="2"/>
  <c r="S130" i="2" s="1"/>
  <c r="F130" i="2"/>
  <c r="P130" i="2"/>
  <c r="R129" i="2"/>
  <c r="S129" i="2" s="1"/>
  <c r="N129" i="2"/>
  <c r="J129" i="2"/>
  <c r="F129" i="2"/>
  <c r="P129" i="2"/>
  <c r="R128" i="2"/>
  <c r="S128" i="2" s="1"/>
  <c r="N128" i="2"/>
  <c r="J128" i="2"/>
  <c r="F128" i="2"/>
  <c r="P128" i="2"/>
  <c r="R127" i="2"/>
  <c r="S127" i="2" s="1"/>
  <c r="N127" i="2"/>
  <c r="J127" i="2"/>
  <c r="F127" i="2"/>
  <c r="P127" i="2"/>
  <c r="R126" i="2"/>
  <c r="S126" i="2" s="1"/>
  <c r="N126" i="2"/>
  <c r="J126" i="2"/>
  <c r="F126" i="2"/>
  <c r="P126" i="2"/>
  <c r="V125" i="2"/>
  <c r="R124" i="2"/>
  <c r="S124" i="2" s="1"/>
  <c r="T124" i="2" s="1"/>
  <c r="P124" i="2"/>
  <c r="N124" i="2"/>
  <c r="J124" i="2"/>
  <c r="F124" i="2"/>
  <c r="R123" i="2"/>
  <c r="S123" i="2" s="1"/>
  <c r="T123" i="2" s="1"/>
  <c r="P123" i="2"/>
  <c r="N123" i="2"/>
  <c r="J123" i="2"/>
  <c r="F123" i="2"/>
  <c r="R122" i="2"/>
  <c r="S122" i="2" s="1"/>
  <c r="T122" i="2" s="1"/>
  <c r="P122" i="2"/>
  <c r="N122" i="2"/>
  <c r="J122" i="2"/>
  <c r="F122" i="2"/>
  <c r="M121" i="2"/>
  <c r="L121" i="2"/>
  <c r="K121" i="2"/>
  <c r="I121" i="2"/>
  <c r="H121" i="2"/>
  <c r="G121" i="2"/>
  <c r="E121" i="2"/>
  <c r="D121" i="2"/>
  <c r="R121" i="2"/>
  <c r="R120" i="2"/>
  <c r="S120" i="2" s="1"/>
  <c r="N120" i="2"/>
  <c r="J120" i="2"/>
  <c r="F120" i="2"/>
  <c r="P120" i="2"/>
  <c r="R119" i="2"/>
  <c r="S119" i="2" s="1"/>
  <c r="N119" i="2"/>
  <c r="J119" i="2"/>
  <c r="F119" i="2"/>
  <c r="P119" i="2"/>
  <c r="R118" i="2"/>
  <c r="S118" i="2" s="1"/>
  <c r="N118" i="2"/>
  <c r="J118" i="2"/>
  <c r="F118" i="2"/>
  <c r="P118" i="2"/>
  <c r="R117" i="2"/>
  <c r="S117" i="2" s="1"/>
  <c r="N117" i="2"/>
  <c r="J117" i="2"/>
  <c r="F117" i="2"/>
  <c r="P117" i="2"/>
  <c r="R116" i="2"/>
  <c r="S116" i="2" s="1"/>
  <c r="N116" i="2"/>
  <c r="J116" i="2"/>
  <c r="F116" i="2"/>
  <c r="P116" i="2"/>
  <c r="P115" i="2" s="1"/>
  <c r="M115" i="2"/>
  <c r="L115" i="2"/>
  <c r="K115" i="2"/>
  <c r="I115" i="2"/>
  <c r="H115" i="2"/>
  <c r="G115" i="2"/>
  <c r="E115" i="2"/>
  <c r="D115" i="2"/>
  <c r="C115" i="2"/>
  <c r="R115" i="2"/>
  <c r="J114" i="2"/>
  <c r="F114" i="2"/>
  <c r="R113" i="2"/>
  <c r="S113" i="2" s="1"/>
  <c r="N113" i="2"/>
  <c r="J113" i="2"/>
  <c r="J112" i="2" s="1"/>
  <c r="F113" i="2"/>
  <c r="F112" i="2" s="1"/>
  <c r="P113" i="2"/>
  <c r="P112" i="2" s="1"/>
  <c r="N112" i="2"/>
  <c r="M112" i="2"/>
  <c r="L112" i="2"/>
  <c r="K112" i="2"/>
  <c r="I112" i="2"/>
  <c r="H112" i="2"/>
  <c r="G112" i="2"/>
  <c r="E112" i="2"/>
  <c r="D112" i="2"/>
  <c r="C112" i="2"/>
  <c r="R112" i="2"/>
  <c r="R111" i="2"/>
  <c r="S111" i="2" s="1"/>
  <c r="N111" i="2"/>
  <c r="J111" i="2"/>
  <c r="F111" i="2"/>
  <c r="P111" i="2"/>
  <c r="R110" i="2"/>
  <c r="S110" i="2" s="1"/>
  <c r="N110" i="2"/>
  <c r="J110" i="2"/>
  <c r="F110" i="2"/>
  <c r="P110" i="2"/>
  <c r="R109" i="2"/>
  <c r="S109" i="2" s="1"/>
  <c r="N109" i="2"/>
  <c r="J109" i="2"/>
  <c r="F109" i="2"/>
  <c r="P109" i="2"/>
  <c r="R108" i="2"/>
  <c r="S108" i="2" s="1"/>
  <c r="N108" i="2"/>
  <c r="J108" i="2"/>
  <c r="F108" i="2"/>
  <c r="P108" i="2"/>
  <c r="R107" i="2"/>
  <c r="S107" i="2" s="1"/>
  <c r="N107" i="2"/>
  <c r="J107" i="2"/>
  <c r="F107" i="2"/>
  <c r="P107" i="2"/>
  <c r="P106" i="2" s="1"/>
  <c r="M106" i="2"/>
  <c r="L106" i="2"/>
  <c r="K106" i="2"/>
  <c r="I106" i="2"/>
  <c r="H106" i="2"/>
  <c r="G106" i="2"/>
  <c r="E106" i="2"/>
  <c r="D106" i="2"/>
  <c r="C106" i="2"/>
  <c r="R106" i="2"/>
  <c r="R105" i="2"/>
  <c r="S105" i="2" s="1"/>
  <c r="N105" i="2"/>
  <c r="J105" i="2"/>
  <c r="F105" i="2"/>
  <c r="P105" i="2"/>
  <c r="R104" i="2"/>
  <c r="S104" i="2" s="1"/>
  <c r="N104" i="2"/>
  <c r="J104" i="2"/>
  <c r="F104" i="2"/>
  <c r="P104" i="2"/>
  <c r="R103" i="2"/>
  <c r="S103" i="2" s="1"/>
  <c r="N103" i="2"/>
  <c r="J103" i="2"/>
  <c r="F103" i="2"/>
  <c r="P103" i="2"/>
  <c r="R102" i="2"/>
  <c r="S102" i="2" s="1"/>
  <c r="N102" i="2"/>
  <c r="J102" i="2"/>
  <c r="F102" i="2"/>
  <c r="P102" i="2"/>
  <c r="P101" i="2" s="1"/>
  <c r="M101" i="2"/>
  <c r="L101" i="2"/>
  <c r="K101" i="2"/>
  <c r="I101" i="2"/>
  <c r="H101" i="2"/>
  <c r="G101" i="2"/>
  <c r="E101" i="2"/>
  <c r="D101" i="2"/>
  <c r="C101" i="2"/>
  <c r="R101" i="2"/>
  <c r="C94" i="2"/>
  <c r="N100" i="2"/>
  <c r="J100" i="2"/>
  <c r="F100" i="2"/>
  <c r="V100" i="2" s="1"/>
  <c r="R100" i="2"/>
  <c r="N99" i="2"/>
  <c r="J99" i="2"/>
  <c r="F99" i="2"/>
  <c r="Q99" i="2" s="1"/>
  <c r="R99" i="2"/>
  <c r="P99" i="2"/>
  <c r="N98" i="2"/>
  <c r="J98" i="2"/>
  <c r="F98" i="2"/>
  <c r="V98" i="2" s="1"/>
  <c r="R98" i="2"/>
  <c r="P98" i="2"/>
  <c r="N97" i="2"/>
  <c r="J97" i="2"/>
  <c r="F97" i="2"/>
  <c r="V97" i="2" s="1"/>
  <c r="R97" i="2"/>
  <c r="P97" i="2"/>
  <c r="N96" i="2"/>
  <c r="J96" i="2"/>
  <c r="F96" i="2"/>
  <c r="V96" i="2" s="1"/>
  <c r="R96" i="2"/>
  <c r="P96" i="2"/>
  <c r="N95" i="2"/>
  <c r="J95" i="2"/>
  <c r="F95" i="2"/>
  <c r="V95" i="2" s="1"/>
  <c r="R95" i="2"/>
  <c r="P95" i="2"/>
  <c r="M94" i="2"/>
  <c r="L94" i="2"/>
  <c r="K94" i="2"/>
  <c r="I94" i="2"/>
  <c r="I93" i="2" s="1"/>
  <c r="H94" i="2"/>
  <c r="G94" i="2"/>
  <c r="G93" i="2" s="1"/>
  <c r="G213" i="2" s="1"/>
  <c r="E94" i="2"/>
  <c r="D94" i="2"/>
  <c r="R92" i="2"/>
  <c r="N92" i="2"/>
  <c r="J92" i="2"/>
  <c r="F92" i="2"/>
  <c r="V92" i="2" s="1"/>
  <c r="P92" i="2"/>
  <c r="N91" i="2"/>
  <c r="J91" i="2"/>
  <c r="D91" i="2"/>
  <c r="F91" i="2" s="1"/>
  <c r="V91" i="2" s="1"/>
  <c r="R91" i="2"/>
  <c r="N90" i="2"/>
  <c r="J90" i="2"/>
  <c r="F90" i="2"/>
  <c r="V90" i="2" s="1"/>
  <c r="R90" i="2"/>
  <c r="P90" i="2"/>
  <c r="N89" i="2"/>
  <c r="J89" i="2"/>
  <c r="F89" i="2"/>
  <c r="V89" i="2" s="1"/>
  <c r="R89" i="2"/>
  <c r="P89" i="2"/>
  <c r="N88" i="2"/>
  <c r="J88" i="2"/>
  <c r="F88" i="2"/>
  <c r="V88" i="2" s="1"/>
  <c r="R88" i="2"/>
  <c r="P88" i="2"/>
  <c r="N87" i="2"/>
  <c r="J87" i="2"/>
  <c r="F87" i="2"/>
  <c r="V87" i="2" s="1"/>
  <c r="R87" i="2"/>
  <c r="P87" i="2"/>
  <c r="N86" i="2"/>
  <c r="J86" i="2"/>
  <c r="F86" i="2"/>
  <c r="V86" i="2" s="1"/>
  <c r="R86" i="2"/>
  <c r="P86" i="2"/>
  <c r="N85" i="2"/>
  <c r="J85" i="2"/>
  <c r="F85" i="2"/>
  <c r="V85" i="2" s="1"/>
  <c r="R85" i="2"/>
  <c r="P85" i="2"/>
  <c r="N84" i="2"/>
  <c r="J84" i="2"/>
  <c r="F84" i="2"/>
  <c r="V84" i="2" s="1"/>
  <c r="R84" i="2"/>
  <c r="P84" i="2"/>
  <c r="N83" i="2"/>
  <c r="J83" i="2"/>
  <c r="F83" i="2"/>
  <c r="V83" i="2" s="1"/>
  <c r="R83" i="2"/>
  <c r="P83" i="2"/>
  <c r="N82" i="2"/>
  <c r="J82" i="2"/>
  <c r="F82" i="2"/>
  <c r="V82" i="2" s="1"/>
  <c r="R82" i="2"/>
  <c r="P82" i="2"/>
  <c r="N81" i="2"/>
  <c r="J81" i="2"/>
  <c r="F81" i="2"/>
  <c r="V81" i="2" s="1"/>
  <c r="R81" i="2"/>
  <c r="P81" i="2"/>
  <c r="N80" i="2"/>
  <c r="J80" i="2"/>
  <c r="F80" i="2"/>
  <c r="V80" i="2" s="1"/>
  <c r="R80" i="2"/>
  <c r="P80" i="2"/>
  <c r="N79" i="2"/>
  <c r="J79" i="2"/>
  <c r="F79" i="2"/>
  <c r="V79" i="2" s="1"/>
  <c r="R79" i="2"/>
  <c r="P79" i="2"/>
  <c r="N78" i="2"/>
  <c r="J78" i="2"/>
  <c r="F78" i="2"/>
  <c r="V78" i="2" s="1"/>
  <c r="R78" i="2"/>
  <c r="P78" i="2"/>
  <c r="N77" i="2"/>
  <c r="J77" i="2"/>
  <c r="F77" i="2"/>
  <c r="V77" i="2" s="1"/>
  <c r="R77" i="2"/>
  <c r="P77" i="2"/>
  <c r="N76" i="2"/>
  <c r="J76" i="2"/>
  <c r="D76" i="2"/>
  <c r="D74" i="2" s="1"/>
  <c r="R76" i="2"/>
  <c r="P76" i="2"/>
  <c r="R75" i="2"/>
  <c r="N75" i="2"/>
  <c r="J75" i="2"/>
  <c r="F75" i="2"/>
  <c r="V75" i="2" s="1"/>
  <c r="P75" i="2"/>
  <c r="M74" i="2"/>
  <c r="L74" i="2"/>
  <c r="K74" i="2"/>
  <c r="I74" i="2"/>
  <c r="H74" i="2"/>
  <c r="G74" i="2"/>
  <c r="R74" i="2"/>
  <c r="N73" i="2"/>
  <c r="J73" i="2"/>
  <c r="F73" i="2"/>
  <c r="V73" i="2" s="1"/>
  <c r="R73" i="2"/>
  <c r="P73" i="2"/>
  <c r="N72" i="2"/>
  <c r="J72" i="2"/>
  <c r="F72" i="2"/>
  <c r="V72" i="2" s="1"/>
  <c r="R72" i="2"/>
  <c r="P72" i="2"/>
  <c r="N71" i="2"/>
  <c r="J71" i="2"/>
  <c r="F71" i="2"/>
  <c r="V71" i="2" s="1"/>
  <c r="R71" i="2"/>
  <c r="P71" i="2"/>
  <c r="N70" i="2"/>
  <c r="J70" i="2"/>
  <c r="F70" i="2"/>
  <c r="V70" i="2" s="1"/>
  <c r="R70" i="2"/>
  <c r="P70" i="2"/>
  <c r="N69" i="2"/>
  <c r="J69" i="2"/>
  <c r="F69" i="2"/>
  <c r="V69" i="2" s="1"/>
  <c r="R69" i="2"/>
  <c r="P69" i="2"/>
  <c r="N68" i="2"/>
  <c r="J68" i="2"/>
  <c r="F68" i="2"/>
  <c r="V68" i="2" s="1"/>
  <c r="R68" i="2"/>
  <c r="P68" i="2"/>
  <c r="N67" i="2"/>
  <c r="J67" i="2"/>
  <c r="F67" i="2"/>
  <c r="V67" i="2" s="1"/>
  <c r="R67" i="2"/>
  <c r="P67" i="2"/>
  <c r="N66" i="2"/>
  <c r="J66" i="2"/>
  <c r="F66" i="2"/>
  <c r="V66" i="2" s="1"/>
  <c r="R66" i="2"/>
  <c r="P66" i="2"/>
  <c r="N65" i="2"/>
  <c r="J65" i="2"/>
  <c r="F65" i="2"/>
  <c r="V65" i="2" s="1"/>
  <c r="R65" i="2"/>
  <c r="P65" i="2"/>
  <c r="N64" i="2"/>
  <c r="J64" i="2"/>
  <c r="F64" i="2"/>
  <c r="V64" i="2" s="1"/>
  <c r="R64" i="2"/>
  <c r="P64" i="2"/>
  <c r="N63" i="2"/>
  <c r="J63" i="2"/>
  <c r="F63" i="2"/>
  <c r="V63" i="2" s="1"/>
  <c r="R63" i="2"/>
  <c r="P63" i="2"/>
  <c r="N62" i="2"/>
  <c r="J62" i="2"/>
  <c r="F62" i="2"/>
  <c r="V62" i="2" s="1"/>
  <c r="R62" i="2"/>
  <c r="P62" i="2"/>
  <c r="N61" i="2"/>
  <c r="J61" i="2"/>
  <c r="F61" i="2"/>
  <c r="V61" i="2" s="1"/>
  <c r="R61" i="2"/>
  <c r="P61" i="2"/>
  <c r="N60" i="2"/>
  <c r="J60" i="2"/>
  <c r="F60" i="2"/>
  <c r="V60" i="2" s="1"/>
  <c r="R60" i="2"/>
  <c r="P60" i="2"/>
  <c r="N59" i="2"/>
  <c r="J59" i="2"/>
  <c r="F59" i="2"/>
  <c r="V59" i="2" s="1"/>
  <c r="R59" i="2"/>
  <c r="P59" i="2"/>
  <c r="M58" i="2"/>
  <c r="L58" i="2"/>
  <c r="K58" i="2"/>
  <c r="I58" i="2"/>
  <c r="H58" i="2"/>
  <c r="G58" i="2"/>
  <c r="E58" i="2"/>
  <c r="D58" i="2"/>
  <c r="C58" i="2"/>
  <c r="N57" i="2"/>
  <c r="J57" i="2"/>
  <c r="F57" i="2"/>
  <c r="V57" i="2" s="1"/>
  <c r="R57" i="2"/>
  <c r="P57" i="2"/>
  <c r="N56" i="2"/>
  <c r="J56" i="2"/>
  <c r="F56" i="2"/>
  <c r="V56" i="2" s="1"/>
  <c r="R56" i="2"/>
  <c r="P56" i="2"/>
  <c r="N55" i="2"/>
  <c r="N54" i="2" s="1"/>
  <c r="J55" i="2"/>
  <c r="F55" i="2"/>
  <c r="V55" i="2" s="1"/>
  <c r="R55" i="2"/>
  <c r="P55" i="2"/>
  <c r="M54" i="2"/>
  <c r="L54" i="2"/>
  <c r="K54" i="2"/>
  <c r="I54" i="2"/>
  <c r="H54" i="2"/>
  <c r="G54" i="2"/>
  <c r="E54" i="2"/>
  <c r="D54" i="2"/>
  <c r="C54" i="2"/>
  <c r="N53" i="2"/>
  <c r="J53" i="2"/>
  <c r="F53" i="2"/>
  <c r="V53" i="2" s="1"/>
  <c r="R53" i="2"/>
  <c r="P53" i="2"/>
  <c r="N52" i="2"/>
  <c r="J52" i="2"/>
  <c r="F52" i="2"/>
  <c r="V52" i="2" s="1"/>
  <c r="R52" i="2"/>
  <c r="P52" i="2"/>
  <c r="N51" i="2"/>
  <c r="J51" i="2"/>
  <c r="F51" i="2"/>
  <c r="V51" i="2" s="1"/>
  <c r="R51" i="2"/>
  <c r="P51" i="2"/>
  <c r="N50" i="2"/>
  <c r="J50" i="2"/>
  <c r="F50" i="2"/>
  <c r="V50" i="2" s="1"/>
  <c r="R50" i="2"/>
  <c r="P50" i="2"/>
  <c r="F49" i="2"/>
  <c r="V49" i="2" s="1"/>
  <c r="P49" i="2"/>
  <c r="N48" i="2"/>
  <c r="J48" i="2"/>
  <c r="F48" i="2"/>
  <c r="V48" i="2" s="1"/>
  <c r="R48" i="2"/>
  <c r="P48" i="2"/>
  <c r="N47" i="2"/>
  <c r="J47" i="2"/>
  <c r="F47" i="2"/>
  <c r="V47" i="2" s="1"/>
  <c r="R47" i="2"/>
  <c r="P47" i="2"/>
  <c r="M46" i="2"/>
  <c r="L46" i="2"/>
  <c r="K46" i="2"/>
  <c r="I46" i="2"/>
  <c r="H46" i="2"/>
  <c r="G46" i="2"/>
  <c r="E46" i="2"/>
  <c r="D46" i="2"/>
  <c r="C46" i="2"/>
  <c r="N45" i="2"/>
  <c r="J45" i="2"/>
  <c r="F45" i="2"/>
  <c r="V45" i="2" s="1"/>
  <c r="R45" i="2"/>
  <c r="P45" i="2"/>
  <c r="N44" i="2"/>
  <c r="J44" i="2"/>
  <c r="F44" i="2"/>
  <c r="V44" i="2" s="1"/>
  <c r="R44" i="2"/>
  <c r="P44" i="2"/>
  <c r="N43" i="2"/>
  <c r="J43" i="2"/>
  <c r="F43" i="2"/>
  <c r="V43" i="2" s="1"/>
  <c r="R43" i="2"/>
  <c r="P43" i="2"/>
  <c r="N42" i="2"/>
  <c r="J42" i="2"/>
  <c r="D42" i="2"/>
  <c r="F42" i="2" s="1"/>
  <c r="P42" i="2"/>
  <c r="P41" i="2" s="1"/>
  <c r="M41" i="2"/>
  <c r="L41" i="2"/>
  <c r="K41" i="2"/>
  <c r="I41" i="2"/>
  <c r="H41" i="2"/>
  <c r="G41" i="2"/>
  <c r="E41" i="2"/>
  <c r="C41" i="2"/>
  <c r="N40" i="2"/>
  <c r="J40" i="2"/>
  <c r="F40" i="2"/>
  <c r="V40" i="2" s="1"/>
  <c r="R40" i="2"/>
  <c r="P40" i="2"/>
  <c r="N39" i="2"/>
  <c r="J39" i="2"/>
  <c r="D39" i="2"/>
  <c r="F39" i="2" s="1"/>
  <c r="R39" i="2"/>
  <c r="P39" i="2"/>
  <c r="N38" i="2"/>
  <c r="M38" i="2"/>
  <c r="L38" i="2"/>
  <c r="K38" i="2"/>
  <c r="J38" i="2"/>
  <c r="I38" i="2"/>
  <c r="H38" i="2"/>
  <c r="G38" i="2"/>
  <c r="E38" i="2"/>
  <c r="D38" i="2"/>
  <c r="C38" i="2"/>
  <c r="R38" i="2"/>
  <c r="R37" i="2"/>
  <c r="S37" i="2" s="1"/>
  <c r="N37" i="2"/>
  <c r="J37" i="2"/>
  <c r="F37" i="2"/>
  <c r="V37" i="2" s="1"/>
  <c r="P37" i="2"/>
  <c r="R36" i="2"/>
  <c r="N36" i="2"/>
  <c r="N35" i="2" s="1"/>
  <c r="J36" i="2"/>
  <c r="F36" i="2"/>
  <c r="U35" i="2"/>
  <c r="M35" i="2"/>
  <c r="L35" i="2"/>
  <c r="K35" i="2"/>
  <c r="I35" i="2"/>
  <c r="H35" i="2"/>
  <c r="G35" i="2"/>
  <c r="E35" i="2"/>
  <c r="D35" i="2"/>
  <c r="C35" i="2"/>
  <c r="N34" i="2"/>
  <c r="J34" i="2"/>
  <c r="F34" i="2"/>
  <c r="V34" i="2" s="1"/>
  <c r="R34" i="2"/>
  <c r="N33" i="2"/>
  <c r="J33" i="2"/>
  <c r="F33" i="2"/>
  <c r="V33" i="2" s="1"/>
  <c r="R33" i="2"/>
  <c r="P33" i="2"/>
  <c r="N32" i="2"/>
  <c r="J32" i="2"/>
  <c r="F32" i="2"/>
  <c r="V32" i="2" s="1"/>
  <c r="R32" i="2"/>
  <c r="N31" i="2"/>
  <c r="J31" i="2"/>
  <c r="F31" i="2"/>
  <c r="R31" i="2"/>
  <c r="P31" i="2"/>
  <c r="N30" i="2"/>
  <c r="J30" i="2"/>
  <c r="F30" i="2"/>
  <c r="V30" i="2" s="1"/>
  <c r="R30" i="2"/>
  <c r="N29" i="2"/>
  <c r="J29" i="2"/>
  <c r="F29" i="2"/>
  <c r="V29" i="2" s="1"/>
  <c r="R29" i="2"/>
  <c r="P29" i="2"/>
  <c r="N28" i="2"/>
  <c r="J28" i="2"/>
  <c r="J27" i="2" s="1"/>
  <c r="F28" i="2"/>
  <c r="V28" i="2" s="1"/>
  <c r="N27" i="2"/>
  <c r="M27" i="2"/>
  <c r="L27" i="2"/>
  <c r="K27" i="2"/>
  <c r="I27" i="2"/>
  <c r="I26" i="2" s="1"/>
  <c r="H27" i="2"/>
  <c r="G27" i="2"/>
  <c r="G26" i="2" s="1"/>
  <c r="G212" i="2" s="1"/>
  <c r="E27" i="2"/>
  <c r="D27" i="2"/>
  <c r="C27" i="2"/>
  <c r="K26" i="2"/>
  <c r="K212" i="2" s="1"/>
  <c r="N25" i="2"/>
  <c r="J25" i="2"/>
  <c r="D25" i="2"/>
  <c r="F25" i="2" s="1"/>
  <c r="V25" i="2" s="1"/>
  <c r="R25" i="2"/>
  <c r="P25" i="2"/>
  <c r="N24" i="2"/>
  <c r="J24" i="2"/>
  <c r="D24" i="2"/>
  <c r="F24" i="2" s="1"/>
  <c r="V24" i="2" s="1"/>
  <c r="R24" i="2"/>
  <c r="N23" i="2"/>
  <c r="N22" i="2" s="1"/>
  <c r="J23" i="2"/>
  <c r="D23" i="2"/>
  <c r="F23" i="2" s="1"/>
  <c r="V23" i="2" s="1"/>
  <c r="R23" i="2"/>
  <c r="P23" i="2"/>
  <c r="M22" i="2"/>
  <c r="L22" i="2"/>
  <c r="K22" i="2"/>
  <c r="I22" i="2"/>
  <c r="H22" i="2"/>
  <c r="G22" i="2"/>
  <c r="E22" i="2"/>
  <c r="C22" i="2"/>
  <c r="R22" i="2"/>
  <c r="R21" i="2"/>
  <c r="S21" i="2" s="1"/>
  <c r="P21" i="2"/>
  <c r="N21" i="2"/>
  <c r="J21" i="2"/>
  <c r="F21" i="2"/>
  <c r="R20" i="2"/>
  <c r="S20" i="2" s="1"/>
  <c r="P20" i="2"/>
  <c r="N20" i="2"/>
  <c r="J20" i="2"/>
  <c r="F20" i="2"/>
  <c r="R19" i="2"/>
  <c r="S19" i="2" s="1"/>
  <c r="P19" i="2"/>
  <c r="N19" i="2"/>
  <c r="J19" i="2"/>
  <c r="F19" i="2"/>
  <c r="M18" i="2"/>
  <c r="L18" i="2"/>
  <c r="K18" i="2"/>
  <c r="I18" i="2"/>
  <c r="H18" i="2"/>
  <c r="G18" i="2"/>
  <c r="N17" i="2"/>
  <c r="J17" i="2"/>
  <c r="F17" i="2"/>
  <c r="V17" i="2" s="1"/>
  <c r="R17" i="2"/>
  <c r="P17" i="2"/>
  <c r="N16" i="2"/>
  <c r="J16" i="2"/>
  <c r="F16" i="2"/>
  <c r="V16" i="2" s="1"/>
  <c r="R16" i="2"/>
  <c r="N15" i="2"/>
  <c r="J15" i="2"/>
  <c r="F15" i="2"/>
  <c r="V15" i="2" s="1"/>
  <c r="R15" i="2"/>
  <c r="P15" i="2"/>
  <c r="N14" i="2"/>
  <c r="J14" i="2"/>
  <c r="F14" i="2"/>
  <c r="V14" i="2" s="1"/>
  <c r="R14" i="2"/>
  <c r="S14" i="2" s="1"/>
  <c r="N13" i="2"/>
  <c r="J13" i="2"/>
  <c r="F13" i="2"/>
  <c r="V13" i="2" s="1"/>
  <c r="R13" i="2"/>
  <c r="P13" i="2"/>
  <c r="N12" i="2"/>
  <c r="J12" i="2"/>
  <c r="F12" i="2"/>
  <c r="V12" i="2" s="1"/>
  <c r="R12" i="2"/>
  <c r="N11" i="2"/>
  <c r="J11" i="2"/>
  <c r="D11" i="2"/>
  <c r="F11" i="2" s="1"/>
  <c r="V11" i="2" s="1"/>
  <c r="R11" i="2"/>
  <c r="P11" i="2"/>
  <c r="R10" i="2"/>
  <c r="S10" i="2" s="1"/>
  <c r="N10" i="2"/>
  <c r="J10" i="2"/>
  <c r="F10" i="2"/>
  <c r="P10" i="2"/>
  <c r="R9" i="2"/>
  <c r="S9" i="2" s="1"/>
  <c r="N9" i="2"/>
  <c r="J9" i="2"/>
  <c r="F9" i="2"/>
  <c r="P9" i="2"/>
  <c r="M8" i="2"/>
  <c r="L8" i="2"/>
  <c r="L7" i="2" s="1"/>
  <c r="K8" i="2"/>
  <c r="I8" i="2"/>
  <c r="H8" i="2"/>
  <c r="H7" i="2" s="1"/>
  <c r="G8" i="2"/>
  <c r="E8" i="2"/>
  <c r="E7" i="2" s="1"/>
  <c r="D8" i="2"/>
  <c r="C8" i="2"/>
  <c r="C7" i="2" s="1"/>
  <c r="R8" i="2"/>
  <c r="E157" i="2" l="1"/>
  <c r="H157" i="2"/>
  <c r="K157" i="2"/>
  <c r="M157" i="2"/>
  <c r="J8" i="2"/>
  <c r="O32" i="2"/>
  <c r="N8" i="2"/>
  <c r="G157" i="2"/>
  <c r="I157" i="2"/>
  <c r="L157" i="2"/>
  <c r="L214" i="2" s="1"/>
  <c r="K175" i="2"/>
  <c r="K215" i="2" s="1"/>
  <c r="O64" i="2"/>
  <c r="O84" i="2"/>
  <c r="J115" i="2"/>
  <c r="F115" i="2"/>
  <c r="N115" i="2"/>
  <c r="C175" i="2"/>
  <c r="E175" i="2"/>
  <c r="J206" i="2"/>
  <c r="J205" i="2" s="1"/>
  <c r="J216" i="2" s="1"/>
  <c r="J101" i="2"/>
  <c r="O140" i="2"/>
  <c r="Q140" i="2"/>
  <c r="D175" i="2"/>
  <c r="Q84" i="2"/>
  <c r="F8" i="2"/>
  <c r="O16" i="2"/>
  <c r="O56" i="2"/>
  <c r="Q56" i="2"/>
  <c r="O72" i="2"/>
  <c r="Q72" i="2"/>
  <c r="N135" i="2"/>
  <c r="J168" i="2"/>
  <c r="Q64" i="2"/>
  <c r="Q16" i="2"/>
  <c r="Q28" i="2"/>
  <c r="F46" i="2"/>
  <c r="O52" i="2"/>
  <c r="Q52" i="2"/>
  <c r="N58" i="2"/>
  <c r="O60" i="2"/>
  <c r="Q60" i="2"/>
  <c r="O68" i="2"/>
  <c r="Q68" i="2"/>
  <c r="O80" i="2"/>
  <c r="Q80" i="2"/>
  <c r="O88" i="2"/>
  <c r="Q88" i="2"/>
  <c r="O97" i="2"/>
  <c r="Q97" i="2"/>
  <c r="F101" i="2"/>
  <c r="N101" i="2"/>
  <c r="J106" i="2"/>
  <c r="F106" i="2"/>
  <c r="N106" i="2"/>
  <c r="O136" i="2"/>
  <c r="Q136" i="2"/>
  <c r="O145" i="2"/>
  <c r="Q145" i="2"/>
  <c r="O150" i="2"/>
  <c r="O152" i="2"/>
  <c r="O154" i="2"/>
  <c r="O156" i="2"/>
  <c r="O159" i="2"/>
  <c r="N158" i="2"/>
  <c r="O161" i="2"/>
  <c r="O164" i="2"/>
  <c r="Q164" i="2"/>
  <c r="D168" i="2"/>
  <c r="G175" i="2"/>
  <c r="G215" i="2" s="1"/>
  <c r="Q184" i="2"/>
  <c r="O190" i="2"/>
  <c r="N189" i="2"/>
  <c r="O192" i="2"/>
  <c r="O194" i="2"/>
  <c r="O11" i="2"/>
  <c r="O12" i="2"/>
  <c r="Q12" i="2"/>
  <c r="Q32" i="2"/>
  <c r="M26" i="2"/>
  <c r="M212" i="2" s="1"/>
  <c r="O37" i="2"/>
  <c r="O39" i="2"/>
  <c r="O38" i="2" s="1"/>
  <c r="K93" i="2"/>
  <c r="K213" i="2" s="1"/>
  <c r="O15" i="2"/>
  <c r="Q15" i="2"/>
  <c r="F18" i="2"/>
  <c r="V31" i="2"/>
  <c r="Q31" i="2"/>
  <c r="K7" i="2"/>
  <c r="K211" i="2" s="1"/>
  <c r="M7" i="2"/>
  <c r="J22" i="2"/>
  <c r="O31" i="2"/>
  <c r="N41" i="2"/>
  <c r="O44" i="2"/>
  <c r="Q44" i="2"/>
  <c r="N46" i="2"/>
  <c r="O48" i="2"/>
  <c r="Q48" i="2"/>
  <c r="O50" i="2"/>
  <c r="Q50" i="2"/>
  <c r="F54" i="2"/>
  <c r="V54" i="2" s="1"/>
  <c r="F58" i="2"/>
  <c r="Q58" i="2" s="1"/>
  <c r="O62" i="2"/>
  <c r="Q62" i="2"/>
  <c r="O66" i="2"/>
  <c r="Q66" i="2"/>
  <c r="O70" i="2"/>
  <c r="Q70" i="2"/>
  <c r="O75" i="2"/>
  <c r="N74" i="2"/>
  <c r="O78" i="2"/>
  <c r="Q78" i="2"/>
  <c r="O82" i="2"/>
  <c r="Q82" i="2"/>
  <c r="O86" i="2"/>
  <c r="Q86" i="2"/>
  <c r="O90" i="2"/>
  <c r="Q90" i="2"/>
  <c r="E93" i="2"/>
  <c r="E213" i="2" s="1"/>
  <c r="M93" i="2"/>
  <c r="M213" i="2" s="1"/>
  <c r="O95" i="2"/>
  <c r="Q95" i="2"/>
  <c r="V99" i="2"/>
  <c r="D93" i="2"/>
  <c r="D213" i="2" s="1"/>
  <c r="L93" i="2"/>
  <c r="L213" i="2" s="1"/>
  <c r="O122" i="2"/>
  <c r="O123" i="2"/>
  <c r="O124" i="2"/>
  <c r="O138" i="2"/>
  <c r="Q138" i="2"/>
  <c r="O142" i="2"/>
  <c r="Q142" i="2"/>
  <c r="E214" i="2"/>
  <c r="N168" i="2"/>
  <c r="F172" i="2"/>
  <c r="Q172" i="2" s="1"/>
  <c r="I175" i="2"/>
  <c r="L175" i="2"/>
  <c r="L215" i="2" s="1"/>
  <c r="J176" i="2"/>
  <c r="F176" i="2"/>
  <c r="N176" i="2"/>
  <c r="O180" i="2"/>
  <c r="O181" i="2"/>
  <c r="F183" i="2"/>
  <c r="Q183" i="2" s="1"/>
  <c r="O185" i="2"/>
  <c r="Q185" i="2"/>
  <c r="J199" i="2"/>
  <c r="F199" i="2"/>
  <c r="V199" i="2" s="1"/>
  <c r="N199" i="2"/>
  <c r="H26" i="2"/>
  <c r="N183" i="2"/>
  <c r="C26" i="2"/>
  <c r="O13" i="2"/>
  <c r="Q13" i="2"/>
  <c r="O14" i="2"/>
  <c r="Q14" i="2"/>
  <c r="O17" i="2"/>
  <c r="Q17" i="2"/>
  <c r="N18" i="2"/>
  <c r="O19" i="2"/>
  <c r="T19" i="2"/>
  <c r="O20" i="2"/>
  <c r="T20" i="2"/>
  <c r="O21" i="2"/>
  <c r="T21" i="2"/>
  <c r="J18" i="2"/>
  <c r="D22" i="2"/>
  <c r="D7" i="2" s="1"/>
  <c r="D211" i="2" s="1"/>
  <c r="F22" i="2"/>
  <c r="O23" i="2"/>
  <c r="O25" i="2"/>
  <c r="F27" i="2"/>
  <c r="Q27" i="2" s="1"/>
  <c r="O29" i="2"/>
  <c r="Q29" i="2"/>
  <c r="O30" i="2"/>
  <c r="Q30" i="2"/>
  <c r="O33" i="2"/>
  <c r="Q33" i="2"/>
  <c r="O34" i="2"/>
  <c r="Q34" i="2"/>
  <c r="J35" i="2"/>
  <c r="O40" i="2"/>
  <c r="Q40" i="2"/>
  <c r="O43" i="2"/>
  <c r="Q43" i="2"/>
  <c r="O45" i="2"/>
  <c r="Q45" i="2"/>
  <c r="Q46" i="2"/>
  <c r="V46" i="2"/>
  <c r="O47" i="2"/>
  <c r="O46" i="2" s="1"/>
  <c r="Q47" i="2"/>
  <c r="O49" i="2"/>
  <c r="Q49" i="2"/>
  <c r="O51" i="2"/>
  <c r="Q51" i="2"/>
  <c r="O53" i="2"/>
  <c r="Q53" i="2"/>
  <c r="O55" i="2"/>
  <c r="O54" i="2" s="1"/>
  <c r="Q55" i="2"/>
  <c r="O57" i="2"/>
  <c r="Q57" i="2"/>
  <c r="V58" i="2"/>
  <c r="J58" i="2"/>
  <c r="Q59" i="2"/>
  <c r="O61" i="2"/>
  <c r="Q61" i="2"/>
  <c r="O63" i="2"/>
  <c r="Q63" i="2"/>
  <c r="O65" i="2"/>
  <c r="Q65" i="2"/>
  <c r="O67" i="2"/>
  <c r="Q67" i="2"/>
  <c r="O69" i="2"/>
  <c r="Q69" i="2"/>
  <c r="O71" i="2"/>
  <c r="Q71" i="2"/>
  <c r="O73" i="2"/>
  <c r="Q73" i="2"/>
  <c r="J74" i="2"/>
  <c r="O77" i="2"/>
  <c r="Q77" i="2"/>
  <c r="O79" i="2"/>
  <c r="Q79" i="2"/>
  <c r="O81" i="2"/>
  <c r="Q81" i="2"/>
  <c r="O83" i="2"/>
  <c r="Q83" i="2"/>
  <c r="O85" i="2"/>
  <c r="Q85" i="2"/>
  <c r="O87" i="2"/>
  <c r="Q87" i="2"/>
  <c r="O89" i="2"/>
  <c r="Q89" i="2"/>
  <c r="Q91" i="2"/>
  <c r="O91" i="2"/>
  <c r="O92" i="2"/>
  <c r="O96" i="2"/>
  <c r="Q96" i="2"/>
  <c r="O98" i="2"/>
  <c r="Q98" i="2"/>
  <c r="L26" i="2"/>
  <c r="L212" i="2" s="1"/>
  <c r="N94" i="2"/>
  <c r="H93" i="2"/>
  <c r="O99" i="2"/>
  <c r="O100" i="2"/>
  <c r="J121" i="2"/>
  <c r="N121" i="2"/>
  <c r="F135" i="2"/>
  <c r="Q135" i="2" s="1"/>
  <c r="O137" i="2"/>
  <c r="Q137" i="2"/>
  <c r="O139" i="2"/>
  <c r="Q139" i="2"/>
  <c r="O141" i="2"/>
  <c r="Q141" i="2"/>
  <c r="O143" i="2"/>
  <c r="Q143" i="2"/>
  <c r="O146" i="2"/>
  <c r="Q146" i="2"/>
  <c r="O148" i="2"/>
  <c r="Q148" i="2"/>
  <c r="N147" i="2"/>
  <c r="O151" i="2"/>
  <c r="O153" i="2"/>
  <c r="O155" i="2"/>
  <c r="J158" i="2"/>
  <c r="O160" i="2"/>
  <c r="O163" i="2"/>
  <c r="Q163" i="2"/>
  <c r="O165" i="2"/>
  <c r="Q165" i="2"/>
  <c r="G214" i="2"/>
  <c r="K214" i="2"/>
  <c r="M214" i="2"/>
  <c r="F166" i="2"/>
  <c r="O166" i="2"/>
  <c r="O173" i="2"/>
  <c r="O172" i="2" s="1"/>
  <c r="T173" i="2"/>
  <c r="V174" i="2"/>
  <c r="D215" i="2"/>
  <c r="H175" i="2"/>
  <c r="O182" i="2"/>
  <c r="Q182" i="2"/>
  <c r="O186" i="2"/>
  <c r="Q186" i="2"/>
  <c r="F187" i="2"/>
  <c r="V187" i="2" s="1"/>
  <c r="F189" i="2"/>
  <c r="V189" i="2" s="1"/>
  <c r="J189" i="2"/>
  <c r="O191" i="2"/>
  <c r="O193" i="2"/>
  <c r="O196" i="2"/>
  <c r="F203" i="2"/>
  <c r="O204" i="2"/>
  <c r="O203" i="2" s="1"/>
  <c r="Q204" i="2"/>
  <c r="P121" i="2"/>
  <c r="Q149" i="2"/>
  <c r="O149" i="2"/>
  <c r="M175" i="2"/>
  <c r="M215" i="2" s="1"/>
  <c r="E215" i="2"/>
  <c r="T236" i="2"/>
  <c r="L211" i="2"/>
  <c r="L6" i="2"/>
  <c r="S24" i="2"/>
  <c r="T24" i="2" s="1"/>
  <c r="S8" i="2"/>
  <c r="T8" i="2" s="1"/>
  <c r="S22" i="2"/>
  <c r="T22" i="2" s="1"/>
  <c r="V8" i="2"/>
  <c r="V10" i="2"/>
  <c r="Q10" i="2"/>
  <c r="Q8" i="2"/>
  <c r="O9" i="2"/>
  <c r="T9" i="2"/>
  <c r="O10" i="2"/>
  <c r="T10" i="2"/>
  <c r="S11" i="2"/>
  <c r="T11" i="2" s="1"/>
  <c r="P12" i="2"/>
  <c r="P8" i="2" s="1"/>
  <c r="S13" i="2"/>
  <c r="T13" i="2" s="1"/>
  <c r="P14" i="2"/>
  <c r="S15" i="2"/>
  <c r="T15" i="2" s="1"/>
  <c r="P16" i="2"/>
  <c r="S17" i="2"/>
  <c r="T17" i="2" s="1"/>
  <c r="G7" i="2"/>
  <c r="I7" i="2"/>
  <c r="V19" i="2"/>
  <c r="Q19" i="2"/>
  <c r="V20" i="2"/>
  <c r="Q20" i="2"/>
  <c r="V21" i="2"/>
  <c r="Q21" i="2"/>
  <c r="J7" i="2"/>
  <c r="S23" i="2"/>
  <c r="T23" i="2" s="1"/>
  <c r="Q24" i="2"/>
  <c r="O24" i="2"/>
  <c r="P24" i="2"/>
  <c r="P22" i="2" s="1"/>
  <c r="S25" i="2"/>
  <c r="T25" i="2" s="1"/>
  <c r="E26" i="2"/>
  <c r="E212" i="2" s="1"/>
  <c r="P28" i="2"/>
  <c r="S29" i="2"/>
  <c r="T29" i="2" s="1"/>
  <c r="P30" i="2"/>
  <c r="S31" i="2"/>
  <c r="T31" i="2" s="1"/>
  <c r="P32" i="2"/>
  <c r="S33" i="2"/>
  <c r="T33" i="2" s="1"/>
  <c r="P34" i="2"/>
  <c r="O36" i="2"/>
  <c r="O35" i="2" s="1"/>
  <c r="P36" i="2"/>
  <c r="P35" i="2" s="1"/>
  <c r="S38" i="2"/>
  <c r="T38" i="2" s="1"/>
  <c r="P38" i="2"/>
  <c r="V39" i="2"/>
  <c r="F38" i="2"/>
  <c r="V38" i="2" s="1"/>
  <c r="S40" i="2"/>
  <c r="T40" i="2" s="1"/>
  <c r="O42" i="2"/>
  <c r="S44" i="2"/>
  <c r="T44" i="2" s="1"/>
  <c r="P46" i="2"/>
  <c r="S48" i="2"/>
  <c r="T48" i="2" s="1"/>
  <c r="S50" i="2"/>
  <c r="T50" i="2" s="1"/>
  <c r="S52" i="2"/>
  <c r="T52" i="2" s="1"/>
  <c r="P54" i="2"/>
  <c r="S56" i="2"/>
  <c r="T56" i="2" s="1"/>
  <c r="P58" i="2"/>
  <c r="S60" i="2"/>
  <c r="T60" i="2" s="1"/>
  <c r="S62" i="2"/>
  <c r="T62" i="2" s="1"/>
  <c r="S64" i="2"/>
  <c r="T64" i="2" s="1"/>
  <c r="S66" i="2"/>
  <c r="T66" i="2" s="1"/>
  <c r="S68" i="2"/>
  <c r="T68" i="2" s="1"/>
  <c r="S70" i="2"/>
  <c r="T70" i="2" s="1"/>
  <c r="S72" i="2"/>
  <c r="T72" i="2" s="1"/>
  <c r="S77" i="2"/>
  <c r="T77" i="2" s="1"/>
  <c r="S79" i="2"/>
  <c r="T79" i="2" s="1"/>
  <c r="S81" i="2"/>
  <c r="T81" i="2" s="1"/>
  <c r="S83" i="2"/>
  <c r="T83" i="2" s="1"/>
  <c r="S85" i="2"/>
  <c r="T85" i="2" s="1"/>
  <c r="S87" i="2"/>
  <c r="T87" i="2" s="1"/>
  <c r="S89" i="2"/>
  <c r="T89" i="2" s="1"/>
  <c r="S91" i="2"/>
  <c r="T91" i="2" s="1"/>
  <c r="S96" i="2"/>
  <c r="T96" i="2" s="1"/>
  <c r="S98" i="2"/>
  <c r="T98" i="2" s="1"/>
  <c r="S101" i="2"/>
  <c r="T101" i="2" s="1"/>
  <c r="S112" i="2"/>
  <c r="T112" i="2" s="1"/>
  <c r="S121" i="2"/>
  <c r="T121" i="2" s="1"/>
  <c r="V9" i="2"/>
  <c r="Q9" i="2"/>
  <c r="Q11" i="2"/>
  <c r="S12" i="2"/>
  <c r="T12" i="2" s="1"/>
  <c r="T14" i="2"/>
  <c r="S16" i="2"/>
  <c r="T16" i="2" s="1"/>
  <c r="E211" i="2"/>
  <c r="K210" i="2"/>
  <c r="M211" i="2"/>
  <c r="P18" i="2"/>
  <c r="V22" i="2"/>
  <c r="Q23" i="2"/>
  <c r="Q25" i="2"/>
  <c r="R28" i="2"/>
  <c r="O28" i="2"/>
  <c r="O27" i="2" s="1"/>
  <c r="S30" i="2"/>
  <c r="T30" i="2" s="1"/>
  <c r="S32" i="2"/>
  <c r="T32" i="2" s="1"/>
  <c r="S34" i="2"/>
  <c r="T34" i="2" s="1"/>
  <c r="V36" i="2"/>
  <c r="Q36" i="2"/>
  <c r="F35" i="2"/>
  <c r="S36" i="2"/>
  <c r="S35" i="2" s="1"/>
  <c r="R35" i="2"/>
  <c r="S39" i="2"/>
  <c r="T39" i="2" s="1"/>
  <c r="V42" i="2"/>
  <c r="F41" i="2"/>
  <c r="S43" i="2"/>
  <c r="T43" i="2" s="1"/>
  <c r="S45" i="2"/>
  <c r="T45" i="2" s="1"/>
  <c r="S47" i="2"/>
  <c r="T47" i="2" s="1"/>
  <c r="S51" i="2"/>
  <c r="T51" i="2" s="1"/>
  <c r="S53" i="2"/>
  <c r="T53" i="2" s="1"/>
  <c r="S55" i="2"/>
  <c r="T55" i="2" s="1"/>
  <c r="S57" i="2"/>
  <c r="T57" i="2" s="1"/>
  <c r="S59" i="2"/>
  <c r="T59" i="2" s="1"/>
  <c r="S61" i="2"/>
  <c r="T61" i="2" s="1"/>
  <c r="S63" i="2"/>
  <c r="T63" i="2" s="1"/>
  <c r="S65" i="2"/>
  <c r="T65" i="2" s="1"/>
  <c r="S67" i="2"/>
  <c r="T67" i="2" s="1"/>
  <c r="S69" i="2"/>
  <c r="T69" i="2" s="1"/>
  <c r="S71" i="2"/>
  <c r="T71" i="2" s="1"/>
  <c r="S73" i="2"/>
  <c r="T73" i="2" s="1"/>
  <c r="S74" i="2"/>
  <c r="T74" i="2" s="1"/>
  <c r="S76" i="2"/>
  <c r="T76" i="2" s="1"/>
  <c r="S78" i="2"/>
  <c r="T78" i="2" s="1"/>
  <c r="S80" i="2"/>
  <c r="T80" i="2" s="1"/>
  <c r="S82" i="2"/>
  <c r="T82" i="2" s="1"/>
  <c r="S84" i="2"/>
  <c r="T84" i="2" s="1"/>
  <c r="S86" i="2"/>
  <c r="T86" i="2" s="1"/>
  <c r="S88" i="2"/>
  <c r="T88" i="2" s="1"/>
  <c r="S90" i="2"/>
  <c r="T90" i="2" s="1"/>
  <c r="S95" i="2"/>
  <c r="T95" i="2" s="1"/>
  <c r="S97" i="2"/>
  <c r="T97" i="2" s="1"/>
  <c r="S99" i="2"/>
  <c r="T99" i="2" s="1"/>
  <c r="S106" i="2"/>
  <c r="T106" i="2" s="1"/>
  <c r="S115" i="2"/>
  <c r="T115" i="2" s="1"/>
  <c r="T37" i="2"/>
  <c r="Q39" i="2"/>
  <c r="Q42" i="2"/>
  <c r="O59" i="2"/>
  <c r="O58" i="2" s="1"/>
  <c r="Q37" i="2"/>
  <c r="R41" i="2"/>
  <c r="D41" i="2"/>
  <c r="D26" i="2" s="1"/>
  <c r="J41" i="2"/>
  <c r="R46" i="2"/>
  <c r="J46" i="2"/>
  <c r="R49" i="2"/>
  <c r="R54" i="2"/>
  <c r="J54" i="2"/>
  <c r="R58" i="2"/>
  <c r="Q75" i="2"/>
  <c r="S75" i="2"/>
  <c r="T75" i="2" s="1"/>
  <c r="F76" i="2"/>
  <c r="F74" i="2" s="1"/>
  <c r="Q92" i="2"/>
  <c r="S92" i="2"/>
  <c r="T92" i="2" s="1"/>
  <c r="F94" i="2"/>
  <c r="J94" i="2"/>
  <c r="P100" i="2"/>
  <c r="P94" i="2" s="1"/>
  <c r="Q100" i="2"/>
  <c r="Q101" i="2"/>
  <c r="O102" i="2"/>
  <c r="T102" i="2"/>
  <c r="O103" i="2"/>
  <c r="T103" i="2"/>
  <c r="O104" i="2"/>
  <c r="T104" i="2"/>
  <c r="O105" i="2"/>
  <c r="T105" i="2"/>
  <c r="Q106" i="2"/>
  <c r="O107" i="2"/>
  <c r="T107" i="2"/>
  <c r="O108" i="2"/>
  <c r="T108" i="2"/>
  <c r="O109" i="2"/>
  <c r="T109" i="2"/>
  <c r="O110" i="2"/>
  <c r="T110" i="2"/>
  <c r="O111" i="2"/>
  <c r="T111" i="2"/>
  <c r="Q112" i="2"/>
  <c r="O113" i="2"/>
  <c r="O112" i="2" s="1"/>
  <c r="T113" i="2"/>
  <c r="Q115" i="2"/>
  <c r="O116" i="2"/>
  <c r="T116" i="2"/>
  <c r="O117" i="2"/>
  <c r="T117" i="2"/>
  <c r="O118" i="2"/>
  <c r="T118" i="2"/>
  <c r="O119" i="2"/>
  <c r="T119" i="2"/>
  <c r="O120" i="2"/>
  <c r="T120" i="2"/>
  <c r="V122" i="2"/>
  <c r="Q122" i="2"/>
  <c r="V123" i="2"/>
  <c r="Q123" i="2"/>
  <c r="V124" i="2"/>
  <c r="Q124" i="2"/>
  <c r="O126" i="2"/>
  <c r="T126" i="2"/>
  <c r="O127" i="2"/>
  <c r="T127" i="2"/>
  <c r="O128" i="2"/>
  <c r="T128" i="2"/>
  <c r="O129" i="2"/>
  <c r="T129" i="2"/>
  <c r="T130" i="2"/>
  <c r="O131" i="2"/>
  <c r="T131" i="2"/>
  <c r="O132" i="2"/>
  <c r="T132" i="2"/>
  <c r="O133" i="2"/>
  <c r="T133" i="2"/>
  <c r="O134" i="2"/>
  <c r="S136" i="2"/>
  <c r="T136" i="2" s="1"/>
  <c r="O135" i="2"/>
  <c r="S138" i="2"/>
  <c r="T138" i="2" s="1"/>
  <c r="S140" i="2"/>
  <c r="T140" i="2" s="1"/>
  <c r="S142" i="2"/>
  <c r="T142" i="2" s="1"/>
  <c r="S145" i="2"/>
  <c r="T145" i="2" s="1"/>
  <c r="S148" i="2"/>
  <c r="T148" i="2" s="1"/>
  <c r="O147" i="2"/>
  <c r="S163" i="2"/>
  <c r="T163" i="2" s="1"/>
  <c r="S165" i="2"/>
  <c r="T165" i="2" s="1"/>
  <c r="S172" i="2"/>
  <c r="T172" i="2" s="1"/>
  <c r="P91" i="2"/>
  <c r="P74" i="2" s="1"/>
  <c r="S100" i="2"/>
  <c r="T100" i="2" s="1"/>
  <c r="V101" i="2"/>
  <c r="V102" i="2"/>
  <c r="Q102" i="2"/>
  <c r="V103" i="2"/>
  <c r="Q103" i="2"/>
  <c r="V104" i="2"/>
  <c r="Q104" i="2"/>
  <c r="V105" i="2"/>
  <c r="Q105" i="2"/>
  <c r="V106" i="2"/>
  <c r="V107" i="2"/>
  <c r="Q107" i="2"/>
  <c r="V108" i="2"/>
  <c r="Q108" i="2"/>
  <c r="V109" i="2"/>
  <c r="Q109" i="2"/>
  <c r="V110" i="2"/>
  <c r="Q110" i="2"/>
  <c r="V111" i="2"/>
  <c r="Q111" i="2"/>
  <c r="V112" i="2"/>
  <c r="V113" i="2"/>
  <c r="Q113" i="2"/>
  <c r="V114" i="2"/>
  <c r="Q114" i="2"/>
  <c r="R114" i="2"/>
  <c r="V115" i="2"/>
  <c r="V116" i="2"/>
  <c r="Q116" i="2"/>
  <c r="V117" i="2"/>
  <c r="Q117" i="2"/>
  <c r="V118" i="2"/>
  <c r="Q118" i="2"/>
  <c r="V119" i="2"/>
  <c r="Q119" i="2"/>
  <c r="V120" i="2"/>
  <c r="Q120" i="2"/>
  <c r="V126" i="2"/>
  <c r="Q126" i="2"/>
  <c r="V127" i="2"/>
  <c r="Q127" i="2"/>
  <c r="V128" i="2"/>
  <c r="Q128" i="2"/>
  <c r="V129" i="2"/>
  <c r="Q129" i="2"/>
  <c r="V130" i="2"/>
  <c r="Q130" i="2"/>
  <c r="O130" i="2"/>
  <c r="V131" i="2"/>
  <c r="Q131" i="2"/>
  <c r="V132" i="2"/>
  <c r="Q132" i="2"/>
  <c r="V133" i="2"/>
  <c r="Q133" i="2"/>
  <c r="V134" i="2"/>
  <c r="Q134" i="2"/>
  <c r="S137" i="2"/>
  <c r="T137" i="2" s="1"/>
  <c r="S139" i="2"/>
  <c r="T139" i="2" s="1"/>
  <c r="S141" i="2"/>
  <c r="T141" i="2" s="1"/>
  <c r="S143" i="2"/>
  <c r="T143" i="2" s="1"/>
  <c r="S146" i="2"/>
  <c r="T146" i="2" s="1"/>
  <c r="S149" i="2"/>
  <c r="T149" i="2" s="1"/>
  <c r="S158" i="2"/>
  <c r="S164" i="2"/>
  <c r="T164" i="2" s="1"/>
  <c r="C121" i="2"/>
  <c r="S134" i="2"/>
  <c r="T134" i="2" s="1"/>
  <c r="R135" i="2"/>
  <c r="J135" i="2"/>
  <c r="R147" i="2"/>
  <c r="F147" i="2"/>
  <c r="V147" i="2" s="1"/>
  <c r="J147" i="2"/>
  <c r="Q150" i="2"/>
  <c r="S150" i="2"/>
  <c r="T150" i="2" s="1"/>
  <c r="Q151" i="2"/>
  <c r="S151" i="2"/>
  <c r="T151" i="2" s="1"/>
  <c r="Q152" i="2"/>
  <c r="S152" i="2"/>
  <c r="T152" i="2" s="1"/>
  <c r="Q153" i="2"/>
  <c r="S153" i="2"/>
  <c r="T153" i="2" s="1"/>
  <c r="Q154" i="2"/>
  <c r="S154" i="2"/>
  <c r="T154" i="2" s="1"/>
  <c r="Q155" i="2"/>
  <c r="S155" i="2"/>
  <c r="T155" i="2" s="1"/>
  <c r="Q156" i="2"/>
  <c r="S156" i="2"/>
  <c r="T156" i="2" s="1"/>
  <c r="Q159" i="2"/>
  <c r="S159" i="2"/>
  <c r="T159" i="2" s="1"/>
  <c r="Q160" i="2"/>
  <c r="S160" i="2"/>
  <c r="T160" i="2" s="1"/>
  <c r="Q161" i="2"/>
  <c r="S161" i="2"/>
  <c r="T161" i="2" s="1"/>
  <c r="Q162" i="2"/>
  <c r="C166" i="2"/>
  <c r="V166" i="2" s="1"/>
  <c r="R166" i="2"/>
  <c r="R157" i="2" s="1"/>
  <c r="S166" i="2"/>
  <c r="Q169" i="2"/>
  <c r="O169" i="2"/>
  <c r="P169" i="2"/>
  <c r="O170" i="2"/>
  <c r="P170" i="2"/>
  <c r="T170" i="2"/>
  <c r="V172" i="2"/>
  <c r="V173" i="2"/>
  <c r="Q173" i="2"/>
  <c r="O177" i="2"/>
  <c r="T177" i="2"/>
  <c r="O178" i="2"/>
  <c r="T178" i="2"/>
  <c r="V180" i="2"/>
  <c r="Q180" i="2"/>
  <c r="Q181" i="2"/>
  <c r="S182" i="2"/>
  <c r="T182" i="2" s="1"/>
  <c r="R184" i="2"/>
  <c r="R183" i="2"/>
  <c r="J183" i="2"/>
  <c r="O184" i="2"/>
  <c r="O183" i="2" s="1"/>
  <c r="P185" i="2"/>
  <c r="P183" i="2" s="1"/>
  <c r="S186" i="2"/>
  <c r="T186" i="2" s="1"/>
  <c r="S189" i="2"/>
  <c r="T189" i="2" s="1"/>
  <c r="O189" i="2"/>
  <c r="S199" i="2"/>
  <c r="T199" i="2" s="1"/>
  <c r="P149" i="2"/>
  <c r="P147" i="2" s="1"/>
  <c r="P158" i="2"/>
  <c r="Q166" i="2"/>
  <c r="T168" i="2"/>
  <c r="V169" i="2"/>
  <c r="F168" i="2"/>
  <c r="V168" i="2" s="1"/>
  <c r="R169" i="2"/>
  <c r="V170" i="2"/>
  <c r="Q170" i="2"/>
  <c r="C215" i="2"/>
  <c r="V176" i="2"/>
  <c r="R176" i="2"/>
  <c r="V177" i="2"/>
  <c r="Q177" i="2"/>
  <c r="V178" i="2"/>
  <c r="Q178" i="2"/>
  <c r="S181" i="2"/>
  <c r="T181" i="2" s="1"/>
  <c r="S185" i="2"/>
  <c r="T185" i="2" s="1"/>
  <c r="S196" i="2"/>
  <c r="T196" i="2" s="1"/>
  <c r="S197" i="2"/>
  <c r="T197" i="2" s="1"/>
  <c r="S203" i="2"/>
  <c r="T203" i="2" s="1"/>
  <c r="Q190" i="2"/>
  <c r="S190" i="2"/>
  <c r="T190" i="2" s="1"/>
  <c r="Q191" i="2"/>
  <c r="S191" i="2"/>
  <c r="T191" i="2" s="1"/>
  <c r="Q192" i="2"/>
  <c r="S192" i="2"/>
  <c r="T192" i="2" s="1"/>
  <c r="Q193" i="2"/>
  <c r="S193" i="2"/>
  <c r="T193" i="2" s="1"/>
  <c r="Q194" i="2"/>
  <c r="S194" i="2"/>
  <c r="T194" i="2" s="1"/>
  <c r="Q195" i="2"/>
  <c r="V196" i="2"/>
  <c r="Q196" i="2"/>
  <c r="Q197" i="2"/>
  <c r="T198" i="2"/>
  <c r="Q199" i="2"/>
  <c r="O200" i="2"/>
  <c r="T200" i="2"/>
  <c r="O201" i="2"/>
  <c r="T201" i="2"/>
  <c r="O202" i="2"/>
  <c r="T202" i="2"/>
  <c r="Q203" i="2"/>
  <c r="S204" i="2"/>
  <c r="T204" i="2" s="1"/>
  <c r="V197" i="2"/>
  <c r="V198" i="2"/>
  <c r="Q198" i="2"/>
  <c r="O198" i="2"/>
  <c r="O197" i="2" s="1"/>
  <c r="V200" i="2"/>
  <c r="Q200" i="2"/>
  <c r="V201" i="2"/>
  <c r="Q201" i="2"/>
  <c r="V202" i="2"/>
  <c r="Q202" i="2"/>
  <c r="V203" i="2"/>
  <c r="R206" i="2"/>
  <c r="R207" i="2"/>
  <c r="R208" i="2"/>
  <c r="F208" i="2"/>
  <c r="V208" i="2" s="1"/>
  <c r="P208" i="2"/>
  <c r="P206" i="2" s="1"/>
  <c r="P205" i="2" s="1"/>
  <c r="P216" i="2" s="1"/>
  <c r="R209" i="2"/>
  <c r="F209" i="2"/>
  <c r="V209" i="2" s="1"/>
  <c r="L210" i="2" l="1"/>
  <c r="Q189" i="2"/>
  <c r="M6" i="2"/>
  <c r="V135" i="2"/>
  <c r="V183" i="2"/>
  <c r="Q54" i="2"/>
  <c r="H210" i="2"/>
  <c r="N26" i="2"/>
  <c r="T158" i="2"/>
  <c r="S157" i="2"/>
  <c r="J157" i="2"/>
  <c r="J214" i="2" s="1"/>
  <c r="N157" i="2"/>
  <c r="D157" i="2"/>
  <c r="D214" i="2" s="1"/>
  <c r="N7" i="2"/>
  <c r="F7" i="2"/>
  <c r="Q176" i="2"/>
  <c r="F175" i="2"/>
  <c r="E6" i="2"/>
  <c r="N93" i="2"/>
  <c r="O22" i="2"/>
  <c r="V41" i="2"/>
  <c r="O94" i="2"/>
  <c r="T36" i="2"/>
  <c r="T35" i="2" s="1"/>
  <c r="M210" i="2"/>
  <c r="K6" i="2"/>
  <c r="Q22" i="2"/>
  <c r="H6" i="2"/>
  <c r="V27" i="2"/>
  <c r="N175" i="2"/>
  <c r="P175" i="2"/>
  <c r="P215" i="2" s="1"/>
  <c r="J175" i="2"/>
  <c r="J215" i="2" s="1"/>
  <c r="Q38" i="2"/>
  <c r="E210" i="2"/>
  <c r="E219" i="2" s="1"/>
  <c r="V219" i="2" s="1"/>
  <c r="P93" i="2"/>
  <c r="P213" i="2" s="1"/>
  <c r="J26" i="2"/>
  <c r="J212" i="2" s="1"/>
  <c r="O121" i="2"/>
  <c r="D212" i="2"/>
  <c r="D210" i="2"/>
  <c r="P7" i="2"/>
  <c r="F207" i="2"/>
  <c r="O199" i="2"/>
  <c r="S208" i="2"/>
  <c r="T208" i="2" s="1"/>
  <c r="S207" i="2"/>
  <c r="T207" i="2" s="1"/>
  <c r="S206" i="2"/>
  <c r="T206" i="2" s="1"/>
  <c r="S169" i="2"/>
  <c r="T169" i="2" s="1"/>
  <c r="S183" i="2"/>
  <c r="T183" i="2" s="1"/>
  <c r="O176" i="2"/>
  <c r="P168" i="2"/>
  <c r="C158" i="2"/>
  <c r="C157" i="2" s="1"/>
  <c r="S147" i="2"/>
  <c r="T147" i="2" s="1"/>
  <c r="C93" i="2"/>
  <c r="S114" i="2"/>
  <c r="T114" i="2" s="1"/>
  <c r="Q147" i="2"/>
  <c r="O101" i="2"/>
  <c r="J93" i="2"/>
  <c r="J213" i="2" s="1"/>
  <c r="R94" i="2"/>
  <c r="V76" i="2"/>
  <c r="V74" i="2"/>
  <c r="S49" i="2"/>
  <c r="T49" i="2" s="1"/>
  <c r="S46" i="2"/>
  <c r="T46" i="2" s="1"/>
  <c r="O76" i="2"/>
  <c r="V35" i="2"/>
  <c r="F26" i="2"/>
  <c r="R27" i="2"/>
  <c r="O41" i="2"/>
  <c r="R42" i="2"/>
  <c r="J211" i="2"/>
  <c r="G211" i="2"/>
  <c r="G210" i="2"/>
  <c r="G6" i="2"/>
  <c r="S209" i="2"/>
  <c r="T209" i="2" s="1"/>
  <c r="C216" i="2"/>
  <c r="R205" i="2"/>
  <c r="S176" i="2"/>
  <c r="S175" i="2" s="1"/>
  <c r="R175" i="2"/>
  <c r="S184" i="2"/>
  <c r="T184" i="2" s="1"/>
  <c r="O168" i="2"/>
  <c r="T166" i="2"/>
  <c r="S135" i="2"/>
  <c r="T135" i="2" s="1"/>
  <c r="Q168" i="2"/>
  <c r="O115" i="2"/>
  <c r="O106" i="2"/>
  <c r="V94" i="2"/>
  <c r="Q74" i="2"/>
  <c r="S58" i="2"/>
  <c r="T58" i="2" s="1"/>
  <c r="S54" i="2"/>
  <c r="T54" i="2" s="1"/>
  <c r="S41" i="2"/>
  <c r="T41" i="2" s="1"/>
  <c r="F121" i="2"/>
  <c r="V121" i="2" s="1"/>
  <c r="Q94" i="2"/>
  <c r="Q41" i="2"/>
  <c r="Q35" i="2"/>
  <c r="S28" i="2"/>
  <c r="T28" i="2" s="1"/>
  <c r="R18" i="2"/>
  <c r="Q76" i="2"/>
  <c r="P27" i="2"/>
  <c r="P26" i="2" s="1"/>
  <c r="P212" i="2" s="1"/>
  <c r="I210" i="2"/>
  <c r="I6" i="2"/>
  <c r="O8" i="2"/>
  <c r="N6" i="2" l="1"/>
  <c r="D6" i="2"/>
  <c r="T157" i="2"/>
  <c r="P157" i="2"/>
  <c r="P6" i="2" s="1"/>
  <c r="N210" i="2"/>
  <c r="T176" i="2"/>
  <c r="T175" i="2" s="1"/>
  <c r="O93" i="2"/>
  <c r="O213" i="2" s="1"/>
  <c r="C211" i="2"/>
  <c r="R210" i="2"/>
  <c r="R7" i="2"/>
  <c r="O175" i="2"/>
  <c r="O215" i="2" s="1"/>
  <c r="S42" i="2"/>
  <c r="T42" i="2" s="1"/>
  <c r="O18" i="2"/>
  <c r="S27" i="2"/>
  <c r="T27" i="2" s="1"/>
  <c r="F212" i="2"/>
  <c r="V26" i="2"/>
  <c r="O74" i="2"/>
  <c r="O26" i="2" s="1"/>
  <c r="O212" i="2" s="1"/>
  <c r="C213" i="2"/>
  <c r="R93" i="2"/>
  <c r="F158" i="2"/>
  <c r="F157" i="2" s="1"/>
  <c r="O158" i="2"/>
  <c r="O157" i="2" s="1"/>
  <c r="C214" i="2"/>
  <c r="F206" i="2"/>
  <c r="V207" i="2"/>
  <c r="O207" i="2"/>
  <c r="O206" i="2" s="1"/>
  <c r="O205" i="2" s="1"/>
  <c r="P211" i="2"/>
  <c r="P210" i="2"/>
  <c r="S18" i="2"/>
  <c r="T18" i="2" s="1"/>
  <c r="Q26" i="2"/>
  <c r="F93" i="2"/>
  <c r="S205" i="2"/>
  <c r="T205" i="2" s="1"/>
  <c r="J6" i="2"/>
  <c r="J210" i="2"/>
  <c r="Q18" i="2"/>
  <c r="C212" i="2"/>
  <c r="R26" i="2"/>
  <c r="S94" i="2"/>
  <c r="T94" i="2" s="1"/>
  <c r="Q121" i="2"/>
  <c r="P214" i="2" l="1"/>
  <c r="C6" i="2"/>
  <c r="O7" i="2"/>
  <c r="O211" i="2" s="1"/>
  <c r="O216" i="2"/>
  <c r="F205" i="2"/>
  <c r="V206" i="2"/>
  <c r="V158" i="2"/>
  <c r="V212" i="2"/>
  <c r="S26" i="2"/>
  <c r="T26" i="2" s="1"/>
  <c r="F213" i="2"/>
  <c r="V213" i="2" s="1"/>
  <c r="V93" i="2"/>
  <c r="Q93" i="2"/>
  <c r="V18" i="2"/>
  <c r="Q175" i="2"/>
  <c r="S7" i="2"/>
  <c r="T7" i="2" s="1"/>
  <c r="S210" i="2"/>
  <c r="T210" i="2" s="1"/>
  <c r="O214" i="2"/>
  <c r="Q158" i="2"/>
  <c r="Q157" i="2" s="1"/>
  <c r="S93" i="2"/>
  <c r="T93" i="2" s="1"/>
  <c r="F210" i="2" l="1"/>
  <c r="V210" i="2" s="1"/>
  <c r="F211" i="2"/>
  <c r="V211" i="2" s="1"/>
  <c r="V7" i="2"/>
  <c r="F6" i="2"/>
  <c r="Q7" i="2"/>
  <c r="O227" i="2"/>
  <c r="O6" i="2"/>
  <c r="O210" i="2"/>
  <c r="Q6" i="2"/>
  <c r="F215" i="2"/>
  <c r="V215" i="2" s="1"/>
  <c r="V175" i="2"/>
  <c r="F214" i="2"/>
  <c r="V214" i="2" s="1"/>
  <c r="V157" i="2"/>
  <c r="F216" i="2"/>
  <c r="V216" i="2" s="1"/>
  <c r="V205" i="2"/>
</calcChain>
</file>

<file path=xl/comments1.xml><?xml version="1.0" encoding="utf-8"?>
<comments xmlns="http://schemas.openxmlformats.org/spreadsheetml/2006/main">
  <authors>
    <author>Autor</author>
  </authors>
  <commentList>
    <comment ref="J1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PAGO DE REGALIA CORRESPONIENTE AL AL 2016. TRANSFERIDO EN ESTE AÑO 2017</t>
        </r>
      </text>
    </comment>
  </commentList>
</comments>
</file>

<file path=xl/sharedStrings.xml><?xml version="1.0" encoding="utf-8"?>
<sst xmlns="http://schemas.openxmlformats.org/spreadsheetml/2006/main" count="434" uniqueCount="413">
  <si>
    <t xml:space="preserve">VICEPRESIDENCIA DE LA REPUBLICA DOMINICANA </t>
  </si>
  <si>
    <t xml:space="preserve">GABINETE DE COORDINACION DE LA POLITICA SOCIAL </t>
  </si>
  <si>
    <t xml:space="preserve">EJECUCION PRESUPUESTARIA DEL PROGRAMA  PROSOLI </t>
  </si>
  <si>
    <t>PERIODO 31 DE MAYO 2018</t>
  </si>
  <si>
    <t xml:space="preserve">Objeto/Cta/Sub-Cuenta </t>
  </si>
  <si>
    <t xml:space="preserve">Descripción </t>
  </si>
  <si>
    <t xml:space="preserve">SOLIDARIDAD </t>
  </si>
  <si>
    <t xml:space="preserve">PROGRESANDO </t>
  </si>
  <si>
    <t>CTC</t>
  </si>
  <si>
    <t xml:space="preserve">CONSOLIDADO </t>
  </si>
  <si>
    <t>3ER TRIMESTRE  Presupuesto Progresando Julio</t>
  </si>
  <si>
    <t>Ejecucion presupuestaria agosto</t>
  </si>
  <si>
    <t>Ejecucion presupuestaria septiembre</t>
  </si>
  <si>
    <t>Ejecucion Presupuesto Progresando julio-septiembre 2018</t>
  </si>
  <si>
    <t xml:space="preserve">  Presupuesto Progresando Octubre</t>
  </si>
  <si>
    <t xml:space="preserve">  Presupuesto Progresando Noviembre</t>
  </si>
  <si>
    <t>Proyección Presupuesto Progresando Diciembre</t>
  </si>
  <si>
    <t>Ejecucion Presupuesto Progresando Octubre-Diciembre 2018</t>
  </si>
  <si>
    <t>Total Ejecutado Presupuesto Progresando</t>
  </si>
  <si>
    <t>Presupuesto Disponible Progresando 2018</t>
  </si>
  <si>
    <t>Total General Presupuestado</t>
  </si>
  <si>
    <t>Remuneraciones y Contribuciones</t>
  </si>
  <si>
    <t>2.1.1</t>
  </si>
  <si>
    <t>Remuneracion</t>
  </si>
  <si>
    <t>2.1.1.1.01</t>
  </si>
  <si>
    <t>Sueldos fijos</t>
  </si>
  <si>
    <t>2.1.1.1.05</t>
  </si>
  <si>
    <t>Incentivos y escalafón</t>
  </si>
  <si>
    <t>2.1.1.2.01</t>
  </si>
  <si>
    <t>Sueldo al personal contratado e igualado</t>
  </si>
  <si>
    <t>2.1.1.2.03</t>
  </si>
  <si>
    <t xml:space="preserve">Suplencias </t>
  </si>
  <si>
    <t>2.1.1.2.04</t>
  </si>
  <si>
    <t>Sueldos al personal por servicios especiales</t>
  </si>
  <si>
    <t>2.1.1.4.01</t>
  </si>
  <si>
    <t xml:space="preserve">Sueldo anual No. 13 </t>
  </si>
  <si>
    <t>2.1.1.5.01</t>
  </si>
  <si>
    <t>Prestaciones economicas</t>
  </si>
  <si>
    <t>2.1.1.5.03</t>
  </si>
  <si>
    <t>Prestación laboral por desvinculación</t>
  </si>
  <si>
    <t>2.1.1.5.04</t>
  </si>
  <si>
    <t>Proporción de vacaciones no disfrutadas</t>
  </si>
  <si>
    <t>2.1.2</t>
  </si>
  <si>
    <t>Compensación  (Sobresueldos)</t>
  </si>
  <si>
    <t>2.1.2.2.02</t>
  </si>
  <si>
    <t xml:space="preserve">Compensación por horas  extraordinarias </t>
  </si>
  <si>
    <t>2.1.2.2.03</t>
  </si>
  <si>
    <t>Pago  de horas extraordinarias.</t>
  </si>
  <si>
    <t>2.1.2.2.05</t>
  </si>
  <si>
    <t xml:space="preserve">Compensación servicios de seguridad </t>
  </si>
  <si>
    <t>2.1.5</t>
  </si>
  <si>
    <t xml:space="preserve">Contribuciones a la Seguridad Social </t>
  </si>
  <si>
    <t>2.1.5.1.01</t>
  </si>
  <si>
    <t>Contribuciones al seguro de salud</t>
  </si>
  <si>
    <t>2.1.5.2.01</t>
  </si>
  <si>
    <t>Contribuciones al seguro de pensiones</t>
  </si>
  <si>
    <t>2.1.5.3.01</t>
  </si>
  <si>
    <t xml:space="preserve">Contribuciones al seguro de riesgo laboral </t>
  </si>
  <si>
    <t xml:space="preserve">Contratacion de servicios </t>
  </si>
  <si>
    <t>2.2.1</t>
  </si>
  <si>
    <t xml:space="preserve">Servicios Básicos- </t>
  </si>
  <si>
    <t>2.2.1.2.01</t>
  </si>
  <si>
    <t xml:space="preserve">Servicio Telefonico de larga distancia </t>
  </si>
  <si>
    <t>2.2.1.3.01</t>
  </si>
  <si>
    <t xml:space="preserve">Telefono  local </t>
  </si>
  <si>
    <t>2.2.1.4.01</t>
  </si>
  <si>
    <t xml:space="preserve">Telefax y correos </t>
  </si>
  <si>
    <t>2.2.1.5.01</t>
  </si>
  <si>
    <t xml:space="preserve">Servicios de Internet y Television por cable </t>
  </si>
  <si>
    <t>2.2.1.6.01</t>
  </si>
  <si>
    <t>Energia electrica</t>
  </si>
  <si>
    <t>2.2.1.7.01</t>
  </si>
  <si>
    <t xml:space="preserve">Agua </t>
  </si>
  <si>
    <t>2.2.1.8.01</t>
  </si>
  <si>
    <t>Recoleccion de residuos solidos</t>
  </si>
  <si>
    <t>2.2.2</t>
  </si>
  <si>
    <t>Publicidad, Impresión y Encuadernación</t>
  </si>
  <si>
    <t>2.2.2.1.01</t>
  </si>
  <si>
    <t xml:space="preserve">Publicidad y Propaganda </t>
  </si>
  <si>
    <t>2.2.2.2.01</t>
  </si>
  <si>
    <t>Impresión y Encuadernación</t>
  </si>
  <si>
    <t>2.2.3</t>
  </si>
  <si>
    <t xml:space="preserve">Viaticos </t>
  </si>
  <si>
    <t>2.2.3.1.01</t>
  </si>
  <si>
    <t>Viaticos dentro del pais</t>
  </si>
  <si>
    <t>2.2.3.2.01</t>
  </si>
  <si>
    <t>Viaticos fuera del pais</t>
  </si>
  <si>
    <t>2.2.4</t>
  </si>
  <si>
    <t>Transporte y Almacenaje</t>
  </si>
  <si>
    <t>2.2.4.1.01</t>
  </si>
  <si>
    <t xml:space="preserve">Pasajes </t>
  </si>
  <si>
    <t>2.2.4.2.01</t>
  </si>
  <si>
    <t>Fletes</t>
  </si>
  <si>
    <t>2.4.4.3.01</t>
  </si>
  <si>
    <t>Almacenaje</t>
  </si>
  <si>
    <t>2.2.4.4.01</t>
  </si>
  <si>
    <t>Peaje</t>
  </si>
  <si>
    <t>2.2.5</t>
  </si>
  <si>
    <t xml:space="preserve">Alquileres y Rentas </t>
  </si>
  <si>
    <t>2.2.5.1.01</t>
  </si>
  <si>
    <t xml:space="preserve">Alquileres y rentas de edificios y Locales </t>
  </si>
  <si>
    <t>2.2.5.2.01</t>
  </si>
  <si>
    <t>Alquileres de equipos de producción</t>
  </si>
  <si>
    <t>2.2.5.3.02</t>
  </si>
  <si>
    <t>Alquileres de equipos de computacion</t>
  </si>
  <si>
    <t>2.2.5.3.04</t>
  </si>
  <si>
    <t>Alquiler de equipo de oficina y muebles</t>
  </si>
  <si>
    <t>2.2.5.3.05</t>
  </si>
  <si>
    <t>Alquileres de equipos sanitarios y de laboratorio</t>
  </si>
  <si>
    <t>2.2.5.4.01</t>
  </si>
  <si>
    <t>Alquileres de Equipos de Transporte , Tracción y Elevaciones</t>
  </si>
  <si>
    <t>2.2.5.8.01</t>
  </si>
  <si>
    <t>Otros Alquileres</t>
  </si>
  <si>
    <t>2.2.6</t>
  </si>
  <si>
    <t xml:space="preserve">Seguros </t>
  </si>
  <si>
    <t>2.2.6.1.01</t>
  </si>
  <si>
    <t xml:space="preserve">Seguros de bienes inmuebles e infraestructura </t>
  </si>
  <si>
    <t>2.2.6.2.01</t>
  </si>
  <si>
    <t xml:space="preserve">Seguro de bienes muebles </t>
  </si>
  <si>
    <t>2.2.6.3.01</t>
  </si>
  <si>
    <t>Seguros de Personas</t>
  </si>
  <si>
    <t>2.2.7</t>
  </si>
  <si>
    <t xml:space="preserve">Servicios de Conservación , Reparaciones Menores  e Instalaciones Temporales </t>
  </si>
  <si>
    <t>2.2.7.1.01</t>
  </si>
  <si>
    <t xml:space="preserve">Obras menores en edificaciones </t>
  </si>
  <si>
    <t>2.2.7.1.02</t>
  </si>
  <si>
    <t>Servicios especiales de mantenimiento y reparacion</t>
  </si>
  <si>
    <t>2.2.7.1.03</t>
  </si>
  <si>
    <t>Limpieza desmalezamiento de tierras y terrenos</t>
  </si>
  <si>
    <t>2.2.7.1.04</t>
  </si>
  <si>
    <t>Mantenimento y reparaciones de obras civiles en instalaciones varias</t>
  </si>
  <si>
    <t>2.2.7.1.06</t>
  </si>
  <si>
    <t>Instalaciones eléctricas</t>
  </si>
  <si>
    <t>2.2.7.1.07</t>
  </si>
  <si>
    <t>Servicios de pintura y derivados con fines de higiene y embellecimiento</t>
  </si>
  <si>
    <t>2.2.7.2.01</t>
  </si>
  <si>
    <t>Mantenimiento y reparación de muebles y equipo de oficina</t>
  </si>
  <si>
    <t>2.2.7.2.02</t>
  </si>
  <si>
    <t>Mantenimiento y reparación de equipo para computación</t>
  </si>
  <si>
    <t>2.2.7.2.03</t>
  </si>
  <si>
    <t>Mantenimiento y reparacion de equipo educacional</t>
  </si>
  <si>
    <t>2.2.7.2.04</t>
  </si>
  <si>
    <t>Mantenimiento  y reparación  de equipos sanitarios y laboratorio</t>
  </si>
  <si>
    <t>2.2.7.2.05</t>
  </si>
  <si>
    <t>Mantenimiento y reparacion de equipo de comunicación</t>
  </si>
  <si>
    <t>2.2.7.2.06</t>
  </si>
  <si>
    <t>Mantenimiento  y reparación  de equipos de transporte, traccion y elevacion</t>
  </si>
  <si>
    <t>2.2.7.2.07</t>
  </si>
  <si>
    <t>Mantenimiento y reparacion de equipo de produccion</t>
  </si>
  <si>
    <t>2.2.7.2.08</t>
  </si>
  <si>
    <t>Servicios de mantenimiento, reparacion, desmonte e instalacion</t>
  </si>
  <si>
    <t>2.2.7.3.01</t>
  </si>
  <si>
    <t>Instalaciones temporales</t>
  </si>
  <si>
    <t>2.2.8</t>
  </si>
  <si>
    <t>Otros Servicios no incluidos en conceptos anteriores</t>
  </si>
  <si>
    <t>2.2.8.1.01</t>
  </si>
  <si>
    <t xml:space="preserve">Gastos judiciales </t>
  </si>
  <si>
    <t>2.2.8.2.01</t>
  </si>
  <si>
    <t>Comisiones gastos bancarios</t>
  </si>
  <si>
    <t>2.2.8.3.01</t>
  </si>
  <si>
    <t>Servicios Sanitarios medicos y veterinarios</t>
  </si>
  <si>
    <t>2.2.8.4.01</t>
  </si>
  <si>
    <t>Servicios Funerarios  y  gastos conexos</t>
  </si>
  <si>
    <t>2.2.8.5.01</t>
  </si>
  <si>
    <t>Fumigacion</t>
  </si>
  <si>
    <t>2.2.8.5.02</t>
  </si>
  <si>
    <t>Lavanderia</t>
  </si>
  <si>
    <t>2.2.8.5.03</t>
  </si>
  <si>
    <t xml:space="preserve">Limpieza e  higiene </t>
  </si>
  <si>
    <t>2.2.8.6.01</t>
  </si>
  <si>
    <t>Eventos generales</t>
  </si>
  <si>
    <t>2.2.8.6.02</t>
  </si>
  <si>
    <t xml:space="preserve">Festividades </t>
  </si>
  <si>
    <t>2.2.8.6.03</t>
  </si>
  <si>
    <t>Actuaciones deportivas</t>
  </si>
  <si>
    <t>2.2.8.6.04</t>
  </si>
  <si>
    <t>Actuaciones artisticas</t>
  </si>
  <si>
    <t>2.2.8.7.01</t>
  </si>
  <si>
    <t xml:space="preserve">Estudios de ingenieria, arquitectura, investigaciones y analisis de factibilidad </t>
  </si>
  <si>
    <t>2.2.8.7.02</t>
  </si>
  <si>
    <t>Servicios juridicos</t>
  </si>
  <si>
    <t>2.2.8.7.03</t>
  </si>
  <si>
    <t>Servicios de contabilidad y auditoria</t>
  </si>
  <si>
    <t>2.2.8.7.04</t>
  </si>
  <si>
    <t>Servicios de capacitacion</t>
  </si>
  <si>
    <t>2.2.8.7.05</t>
  </si>
  <si>
    <t>Servicios de informatica y sistemas computarizados</t>
  </si>
  <si>
    <t>2.2.8.7.06</t>
  </si>
  <si>
    <t>Otros servicios técnicos  profesionales</t>
  </si>
  <si>
    <t>2.2.8.8.01</t>
  </si>
  <si>
    <t xml:space="preserve">Impuestos </t>
  </si>
  <si>
    <t xml:space="preserve">Materiales y Suministros </t>
  </si>
  <si>
    <t>2.3.1</t>
  </si>
  <si>
    <t xml:space="preserve">Alimentos y Productos Agroforestales </t>
  </si>
  <si>
    <t>2.3.1.1.01</t>
  </si>
  <si>
    <t>Alimentos y bebidas para personas</t>
  </si>
  <si>
    <t>2.3.1.2.01</t>
  </si>
  <si>
    <t>Alimentos para Animales</t>
  </si>
  <si>
    <t>2.3.1.3.01</t>
  </si>
  <si>
    <t>Productos pecuarios</t>
  </si>
  <si>
    <t>2.3.1.3.02</t>
  </si>
  <si>
    <t>Productos agricolas</t>
  </si>
  <si>
    <t>2.3.1.3.03</t>
  </si>
  <si>
    <t>Productos forestales</t>
  </si>
  <si>
    <t>2.3.1.4.01</t>
  </si>
  <si>
    <t>Madera Corcho y sus Manufacturas</t>
  </si>
  <si>
    <t>2.3.2</t>
  </si>
  <si>
    <t xml:space="preserve">Textiles y Vestuarios </t>
  </si>
  <si>
    <t>2.3.2.1.01</t>
  </si>
  <si>
    <t>Hilados y Telas</t>
  </si>
  <si>
    <t>2.3.2.2.01</t>
  </si>
  <si>
    <t xml:space="preserve">Acabados textiles </t>
  </si>
  <si>
    <t>2.3.2.3.01</t>
  </si>
  <si>
    <t xml:space="preserve">Prendas de Vestir </t>
  </si>
  <si>
    <t>2.3.2.4.01</t>
  </si>
  <si>
    <t>Calzados</t>
  </si>
  <si>
    <t>2.3.3</t>
  </si>
  <si>
    <t xml:space="preserve">Productos de Papel, Cartón e Impresos </t>
  </si>
  <si>
    <t>2.3.3.1.01</t>
  </si>
  <si>
    <t xml:space="preserve">Papel de escritorio </t>
  </si>
  <si>
    <t>2.3.3.2.01</t>
  </si>
  <si>
    <t>Productos de papel y cartón</t>
  </si>
  <si>
    <t>2.3.3.3.01</t>
  </si>
  <si>
    <t>Productos de artes graficas</t>
  </si>
  <si>
    <t>2.3.3.4.01</t>
  </si>
  <si>
    <t>Libros,  revistas y periodicos</t>
  </si>
  <si>
    <t>2.3.3.5.01</t>
  </si>
  <si>
    <t>Texto de enseñanza</t>
  </si>
  <si>
    <t>2.3.4</t>
  </si>
  <si>
    <t xml:space="preserve">Productos Farmaceuticos  </t>
  </si>
  <si>
    <t>2.3.4.1.01</t>
  </si>
  <si>
    <t>Productos medicinales  para Uso humano</t>
  </si>
  <si>
    <t>2.3.5</t>
  </si>
  <si>
    <t>Productos de Cuero, Caucho y Plasticos</t>
  </si>
  <si>
    <t>2.3.5.1.01</t>
  </si>
  <si>
    <t xml:space="preserve">Cueros y pieles </t>
  </si>
  <si>
    <t>2.3.5.2.01</t>
  </si>
  <si>
    <t xml:space="preserve">Articulos de cuero </t>
  </si>
  <si>
    <t>2.3.5.3.01</t>
  </si>
  <si>
    <t>Llantas y neumaticos</t>
  </si>
  <si>
    <t>2.3.5.4.01</t>
  </si>
  <si>
    <t>Articulos de caucho</t>
  </si>
  <si>
    <t>2.3.5.5.01</t>
  </si>
  <si>
    <t>Articulos de plástico</t>
  </si>
  <si>
    <t>2.3.6</t>
  </si>
  <si>
    <t xml:space="preserve">Productos de Minerales, Metalicos y No Metalicos </t>
  </si>
  <si>
    <t>2.3.6.1.01</t>
  </si>
  <si>
    <t xml:space="preserve">Productos de cemento </t>
  </si>
  <si>
    <t>2.3.6.1.02</t>
  </si>
  <si>
    <t xml:space="preserve">Productos de cal </t>
  </si>
  <si>
    <t>2.3.6.1.04</t>
  </si>
  <si>
    <t xml:space="preserve">Productos de Yeso </t>
  </si>
  <si>
    <t>Productos de yeso</t>
  </si>
  <si>
    <t>2.3.6.2.01</t>
  </si>
  <si>
    <t xml:space="preserve">Productos de vidrio </t>
  </si>
  <si>
    <t>2.3.6.2.02</t>
  </si>
  <si>
    <t xml:space="preserve">Productos de loza </t>
  </si>
  <si>
    <t>2.3.6.2.03</t>
  </si>
  <si>
    <t xml:space="preserve">Productos de porcelana </t>
  </si>
  <si>
    <t>2.3.6.3.01</t>
  </si>
  <si>
    <t xml:space="preserve">Productos ferrosos </t>
  </si>
  <si>
    <t>2.3.6.3.03</t>
  </si>
  <si>
    <t>Estructuras metalicas acabadas</t>
  </si>
  <si>
    <t>2.3.6.3.04</t>
  </si>
  <si>
    <t>Herramientas menores</t>
  </si>
  <si>
    <t>2.3.6.3.06</t>
  </si>
  <si>
    <t xml:space="preserve">Accesorios de Metal </t>
  </si>
  <si>
    <t>2.3.6.4.01</t>
  </si>
  <si>
    <t xml:space="preserve">Minerales metaliferos </t>
  </si>
  <si>
    <t>2.3.6.4.04</t>
  </si>
  <si>
    <t xml:space="preserve">Piedra, arcilla y arena </t>
  </si>
  <si>
    <t>2.3.7</t>
  </si>
  <si>
    <t xml:space="preserve">Combustibles, Lubricantes, Productos quimicos y Conexos </t>
  </si>
  <si>
    <t>2.3.7.1.01</t>
  </si>
  <si>
    <t xml:space="preserve">Gasolina </t>
  </si>
  <si>
    <t>2.3.7.1.02</t>
  </si>
  <si>
    <t>Gasoil</t>
  </si>
  <si>
    <t>2.3.7.1.04</t>
  </si>
  <si>
    <t>Gas GLP</t>
  </si>
  <si>
    <t>2.3.7.1.05</t>
  </si>
  <si>
    <t xml:space="preserve">Aceites y Grasas </t>
  </si>
  <si>
    <t>2.3.7.1.06</t>
  </si>
  <si>
    <t xml:space="preserve">Lubricantes </t>
  </si>
  <si>
    <t>2.3.7.2.01</t>
  </si>
  <si>
    <t>Productos explosivos y pirotecnia</t>
  </si>
  <si>
    <t>2.3.7.2.02</t>
  </si>
  <si>
    <t>Productos Fotoquimicos</t>
  </si>
  <si>
    <t>2.3.7.2.03</t>
  </si>
  <si>
    <t xml:space="preserve">Productos quimicos de uso personal </t>
  </si>
  <si>
    <t>2.3.7.2.04</t>
  </si>
  <si>
    <t>Abonos y fertilizantes</t>
  </si>
  <si>
    <t>2.3.7.2.05</t>
  </si>
  <si>
    <t>insecticidas, fumigantes y otros</t>
  </si>
  <si>
    <t>2.3.7.2.06</t>
  </si>
  <si>
    <t>Pintura, Lacas, Barnices, Diluyentes y Abs</t>
  </si>
  <si>
    <t>2.3.9</t>
  </si>
  <si>
    <t>Productos utiles y varios</t>
  </si>
  <si>
    <t>2.3.9.1.01</t>
  </si>
  <si>
    <t>Material para Limpieza</t>
  </si>
  <si>
    <t>2.3.9.2.01</t>
  </si>
  <si>
    <t xml:space="preserve">Utiles de escritorio, oficina, informatica y de enseñanza </t>
  </si>
  <si>
    <t>2.3.9.3.01</t>
  </si>
  <si>
    <t xml:space="preserve">Utiles menores medicos quirurgicos </t>
  </si>
  <si>
    <t>2.3.9.4.01</t>
  </si>
  <si>
    <t>Utiles destinados a actividades deportivas y recreativas</t>
  </si>
  <si>
    <t>2.3.9.5.01</t>
  </si>
  <si>
    <t xml:space="preserve">Utiles de cocina y comedor </t>
  </si>
  <si>
    <t>2.3.9.6.01</t>
  </si>
  <si>
    <t xml:space="preserve">Productos Electricos y Afines </t>
  </si>
  <si>
    <t xml:space="preserve">2.3.9.8.01 </t>
  </si>
  <si>
    <t>otros repuestos y accesorios menores</t>
  </si>
  <si>
    <t>2.3.9.9.01</t>
  </si>
  <si>
    <t>Productos y Utiles varios  N. I . P.</t>
  </si>
  <si>
    <t>2.3.9.9.02</t>
  </si>
  <si>
    <t>Bonos para Útiles Diversos</t>
  </si>
  <si>
    <t>Transferencias Corrientes</t>
  </si>
  <si>
    <t>2.4.1</t>
  </si>
  <si>
    <t>Transferencias Corrientes al Sector Privado</t>
  </si>
  <si>
    <t>2.4.1.1.01</t>
  </si>
  <si>
    <t>Pensiones</t>
  </si>
  <si>
    <t>2.4.1.1.03</t>
  </si>
  <si>
    <t>Jubilaciones</t>
  </si>
  <si>
    <t>Indemnizacion laboral</t>
  </si>
  <si>
    <t>2.4.1.2.01</t>
  </si>
  <si>
    <t>Ayudas y donaciones programadas a hogares y personas</t>
  </si>
  <si>
    <t>2.4.1.2.02</t>
  </si>
  <si>
    <t>Ayudas y donaciones ocasionales a hogares y personas</t>
  </si>
  <si>
    <t>2.4.1.3.01</t>
  </si>
  <si>
    <t>Premios literarios, deportivos y culturales</t>
  </si>
  <si>
    <t>2.4.4</t>
  </si>
  <si>
    <t xml:space="preserve">Transferencias corrientes a instituciones publicas no financieras </t>
  </si>
  <si>
    <t>2.4.4.1.01</t>
  </si>
  <si>
    <t>Transferencias corrientes a empresas públicas no financieras nacionales para servicios personales</t>
  </si>
  <si>
    <t>2.4.5</t>
  </si>
  <si>
    <t xml:space="preserve">Transferencias corrientes a instituciones publicas financieras </t>
  </si>
  <si>
    <t>2.4.5.1.01</t>
  </si>
  <si>
    <t>Transferencias corrientes a instituciones publicas financieras no monetaria para servicios a personas</t>
  </si>
  <si>
    <t>2.4.5.2.02</t>
  </si>
  <si>
    <t>2.4.7</t>
  </si>
  <si>
    <t>2.4.7.2.01</t>
  </si>
  <si>
    <t>2.4.5.4.01</t>
  </si>
  <si>
    <t xml:space="preserve">Transferencias corrientes a instituciones publicas </t>
  </si>
  <si>
    <t xml:space="preserve">Bienes Muebles, Inmuebles e Intangibles </t>
  </si>
  <si>
    <t>2.6.1</t>
  </si>
  <si>
    <t>Mobiliario y Equipo</t>
  </si>
  <si>
    <t>2.6.1.1.01</t>
  </si>
  <si>
    <t xml:space="preserve">Muebles de oficina y estanteria </t>
  </si>
  <si>
    <t>2.6.1.2.01</t>
  </si>
  <si>
    <t>Muebles de alojamiento, excepto de oficina y estantería</t>
  </si>
  <si>
    <t>2.6.1.3.01</t>
  </si>
  <si>
    <t>Equipo computacional</t>
  </si>
  <si>
    <t xml:space="preserve">2.6.1.4.01 </t>
  </si>
  <si>
    <t>Electrodomesticos</t>
  </si>
  <si>
    <t>2.6.1.9.01</t>
  </si>
  <si>
    <t>Otros Mobiliarios y Equipos No Identificados Precedentemente</t>
  </si>
  <si>
    <t>2.6.2</t>
  </si>
  <si>
    <t>Mobiliarios y Equipo Educacional y Recreativo</t>
  </si>
  <si>
    <t>2.6.2.1.01</t>
  </si>
  <si>
    <t>Equipos y aparatos audiovisuales</t>
  </si>
  <si>
    <t>2.6.2.3.01</t>
  </si>
  <si>
    <t>Camara fotograficas y de video</t>
  </si>
  <si>
    <t>2.6.3.1.01</t>
  </si>
  <si>
    <t>Equipos medico y de laboratorios</t>
  </si>
  <si>
    <t>2.6.4</t>
  </si>
  <si>
    <t>2.6.4.1.01</t>
  </si>
  <si>
    <t>VEHÍCULOS Y EQUIPO DE TRANSPORTE, TRACCIÓ</t>
  </si>
  <si>
    <t>Automóviles y camiones</t>
  </si>
  <si>
    <t xml:space="preserve">Maquinaria, Otros Equipos  y Herramientas </t>
  </si>
  <si>
    <t>2.6.5.2.01</t>
  </si>
  <si>
    <t>Maquinaria y equipo industrial</t>
  </si>
  <si>
    <t>2.6.5.4.01</t>
  </si>
  <si>
    <t>Sistema de Aires Acondicionados, Calefacción y refrigerio industrial y comercial</t>
  </si>
  <si>
    <t>2.6.5.5.01</t>
  </si>
  <si>
    <t>Equipo de comunicación telecomunicaciones y señalamiento</t>
  </si>
  <si>
    <t>2.6.5.6.01</t>
  </si>
  <si>
    <t>Equipo de generación eléctrica, aparatos y accesorios eléctrico</t>
  </si>
  <si>
    <t>2.6.5.7.01</t>
  </si>
  <si>
    <t>Herramientas y maquinas - herramientas</t>
  </si>
  <si>
    <t>Herraamientas y maquinarias-hermmanientas</t>
  </si>
  <si>
    <t>2.6.5.8.01</t>
  </si>
  <si>
    <t xml:space="preserve">Otros Equipos </t>
  </si>
  <si>
    <t>2.6.7</t>
  </si>
  <si>
    <t>Activos  Biologico Cultivables</t>
  </si>
  <si>
    <t>2.6.7.3.01</t>
  </si>
  <si>
    <t>Aves</t>
  </si>
  <si>
    <t>2.6.8</t>
  </si>
  <si>
    <t xml:space="preserve">Bienes Intangibles </t>
  </si>
  <si>
    <t>2.6.8.3.01</t>
  </si>
  <si>
    <t>Programas de informatica</t>
  </si>
  <si>
    <t>2.6.8.3.02</t>
  </si>
  <si>
    <t xml:space="preserve">Base de Datos </t>
  </si>
  <si>
    <t>2.6.8.8.01</t>
  </si>
  <si>
    <t>Informatica</t>
  </si>
  <si>
    <t>2.6.9</t>
  </si>
  <si>
    <t>Edificios, Estructuras, Tierras, Terrenos y objetos de valor</t>
  </si>
  <si>
    <t>2.6.9.2.01</t>
  </si>
  <si>
    <t>Edificios no recidenciales</t>
  </si>
  <si>
    <t>Obras</t>
  </si>
  <si>
    <t>2.7.1</t>
  </si>
  <si>
    <t xml:space="preserve">Obras en Edificaciones </t>
  </si>
  <si>
    <t>2.7.1.2.01</t>
  </si>
  <si>
    <t xml:space="preserve"> Obras para edificacion no residencial</t>
  </si>
  <si>
    <t>Servicios  Personales</t>
  </si>
  <si>
    <t xml:space="preserve">Servicios no Personales </t>
  </si>
  <si>
    <t xml:space="preserve">Bienes Muebles e Inmuebles e Intangibles </t>
  </si>
  <si>
    <t xml:space="preserve">Nota: (*)Servicios Personales:  Incremento de un 15% en los Sueldos fijos y Contratados, y ajuste de </t>
  </si>
  <si>
    <t>RD$3,000.00 mensuales a los 1,047 supervisores de enlace.</t>
  </si>
  <si>
    <t>*Ajustamos con un incremento del 10% la cuenta de Pasaje (2.2.4.4 ), por estar los supervisores de enlace en las nominas de empleados fijos y</t>
  </si>
  <si>
    <t>contratados.</t>
  </si>
  <si>
    <t>*Entidades Financieras Internacionales: Préstamo con PMA.</t>
  </si>
  <si>
    <t>*Edificio no Residenciales: Construcción de Centros de Capacitación y Producción Progresando con Solidaridad-CCPPS.</t>
  </si>
  <si>
    <t>*Inclusión para la compra de bonos navideños al personal.</t>
  </si>
  <si>
    <t xml:space="preserve">Eventos Generales: Feria del Libro 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</si>
</sst>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_-&quot;RD$&quot;\ * #,##0.00_-;\-&quot;RD$&quot;\ * #,##0.00_-;_-&quot;RD$&quot;\ * &quot;-&quot;??_-;_-@_-"/>
    <numFmt numFmtId="166" formatCode="#,##0.000000000"/>
    <numFmt numFmtId="167" formatCode="#,##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2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2"/>
      <name val="Arial Narrow"/>
      <family val="2"/>
    </font>
    <font>
      <b/>
      <sz val="12"/>
      <color indexed="8"/>
      <name val="Calibri"/>
      <family val="2"/>
    </font>
    <font>
      <b/>
      <sz val="12"/>
      <color indexed="8"/>
      <name val="Arial Narrow"/>
      <family val="2"/>
    </font>
    <font>
      <sz val="12"/>
      <color indexed="8"/>
      <name val="Calibri"/>
      <family val="2"/>
    </font>
    <font>
      <sz val="12"/>
      <color indexed="8"/>
      <name val="Arial Narrow"/>
      <family val="2"/>
    </font>
    <font>
      <sz val="10"/>
      <name val="Arial"/>
      <family val="2"/>
    </font>
    <font>
      <b/>
      <sz val="12"/>
      <name val="Calibri"/>
      <family val="2"/>
    </font>
    <font>
      <sz val="1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</font>
    <font>
      <sz val="12"/>
      <name val="Arial Narrow"/>
      <family val="2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Arial Narrow"/>
      <family val="2"/>
    </font>
    <font>
      <sz val="12"/>
      <color theme="6"/>
      <name val="Calibri"/>
      <family val="2"/>
    </font>
    <font>
      <sz val="12"/>
      <color theme="6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6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</cellStyleXfs>
  <cellXfs count="93">
    <xf numFmtId="0" fontId="0" fillId="0" borderId="0" xfId="0"/>
    <xf numFmtId="0" fontId="0" fillId="0" borderId="0" xfId="0" applyFill="1"/>
    <xf numFmtId="43" fontId="0" fillId="0" borderId="0" xfId="1" applyFont="1" applyFill="1"/>
    <xf numFmtId="0" fontId="5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7" fillId="4" borderId="1" xfId="1" applyNumberFormat="1" applyFont="1" applyFill="1" applyBorder="1"/>
    <xf numFmtId="4" fontId="5" fillId="4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0" fontId="0" fillId="5" borderId="0" xfId="0" applyFill="1"/>
    <xf numFmtId="0" fontId="8" fillId="6" borderId="1" xfId="0" applyNumberFormat="1" applyFont="1" applyFill="1" applyBorder="1" applyAlignment="1">
      <alignment horizontal="center"/>
    </xf>
    <xf numFmtId="164" fontId="3" fillId="6" borderId="2" xfId="0" applyNumberFormat="1" applyFont="1" applyFill="1" applyBorder="1"/>
    <xf numFmtId="4" fontId="3" fillId="6" borderId="2" xfId="0" applyNumberFormat="1" applyFont="1" applyFill="1" applyBorder="1"/>
    <xf numFmtId="0" fontId="3" fillId="0" borderId="0" xfId="0" applyFont="1" applyFill="1"/>
    <xf numFmtId="0" fontId="3" fillId="6" borderId="0" xfId="0" applyFont="1" applyFill="1"/>
    <xf numFmtId="0" fontId="8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/>
    <xf numFmtId="164" fontId="3" fillId="3" borderId="1" xfId="0" applyNumberFormat="1" applyFont="1" applyFill="1" applyBorder="1"/>
    <xf numFmtId="165" fontId="0" fillId="0" borderId="0" xfId="0" applyNumberFormat="1" applyFill="1"/>
    <xf numFmtId="0" fontId="3" fillId="5" borderId="0" xfId="0" applyFont="1" applyFill="1"/>
    <xf numFmtId="0" fontId="10" fillId="0" borderId="1" xfId="0" applyNumberFormat="1" applyFont="1" applyFill="1" applyBorder="1" applyAlignment="1">
      <alignment horizontal="center"/>
    </xf>
    <xf numFmtId="0" fontId="11" fillId="0" borderId="1" xfId="0" applyFont="1" applyFill="1" applyBorder="1"/>
    <xf numFmtId="4" fontId="0" fillId="7" borderId="1" xfId="0" applyNumberFormat="1" applyFont="1" applyFill="1" applyBorder="1"/>
    <xf numFmtId="4" fontId="0" fillId="0" borderId="1" xfId="0" applyNumberFormat="1" applyFont="1" applyFill="1" applyBorder="1"/>
    <xf numFmtId="4" fontId="0" fillId="0" borderId="0" xfId="0" applyNumberFormat="1"/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4" fontId="0" fillId="0" borderId="1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8" fillId="3" borderId="1" xfId="0" applyNumberFormat="1" applyFont="1" applyFill="1" applyBorder="1" applyAlignment="1">
      <alignment horizontal="center"/>
    </xf>
    <xf numFmtId="4" fontId="3" fillId="3" borderId="1" xfId="0" applyNumberFormat="1" applyFont="1" applyFill="1" applyBorder="1"/>
    <xf numFmtId="0" fontId="3" fillId="3" borderId="0" xfId="0" applyFont="1" applyFill="1"/>
    <xf numFmtId="0" fontId="12" fillId="0" borderId="0" xfId="0" applyFont="1" applyFill="1"/>
    <xf numFmtId="0" fontId="13" fillId="3" borderId="1" xfId="0" applyNumberFormat="1" applyFont="1" applyFill="1" applyBorder="1" applyAlignment="1">
      <alignment horizontal="center"/>
    </xf>
    <xf numFmtId="43" fontId="0" fillId="0" borderId="0" xfId="1" applyFont="1" applyFill="1" applyAlignment="1">
      <alignment vertical="center"/>
    </xf>
    <xf numFmtId="43" fontId="0" fillId="0" borderId="0" xfId="0" applyNumberFormat="1" applyFill="1" applyAlignment="1">
      <alignment vertical="center"/>
    </xf>
    <xf numFmtId="0" fontId="15" fillId="0" borderId="1" xfId="0" applyFont="1" applyFill="1" applyBorder="1" applyAlignment="1">
      <alignment horizontal="center"/>
    </xf>
    <xf numFmtId="0" fontId="15" fillId="0" borderId="1" xfId="0" applyNumberFormat="1" applyFont="1" applyFill="1" applyBorder="1" applyAlignment="1">
      <alignment horizontal="center"/>
    </xf>
    <xf numFmtId="43" fontId="0" fillId="8" borderId="0" xfId="1" applyFont="1" applyFill="1"/>
    <xf numFmtId="0" fontId="9" fillId="3" borderId="1" xfId="0" applyFont="1" applyFill="1" applyBorder="1" applyAlignment="1"/>
    <xf numFmtId="0" fontId="11" fillId="0" borderId="1" xfId="0" applyFont="1" applyFill="1" applyBorder="1" applyAlignment="1"/>
    <xf numFmtId="0" fontId="11" fillId="0" borderId="1" xfId="0" applyFont="1" applyFill="1" applyBorder="1" applyAlignment="1">
      <alignment wrapText="1"/>
    </xf>
    <xf numFmtId="4" fontId="0" fillId="0" borderId="3" xfId="0" applyNumberFormat="1" applyFont="1" applyFill="1" applyBorder="1"/>
    <xf numFmtId="4" fontId="0" fillId="2" borderId="1" xfId="0" applyNumberFormat="1" applyFill="1" applyBorder="1"/>
    <xf numFmtId="4" fontId="0" fillId="5" borderId="1" xfId="0" applyNumberFormat="1" applyFont="1" applyFill="1" applyBorder="1"/>
    <xf numFmtId="4" fontId="0" fillId="2" borderId="1" xfId="0" applyNumberFormat="1" applyFont="1" applyFill="1" applyBorder="1"/>
    <xf numFmtId="0" fontId="9" fillId="3" borderId="1" xfId="0" applyFont="1" applyFill="1" applyBorder="1" applyAlignment="1">
      <alignment wrapText="1"/>
    </xf>
    <xf numFmtId="0" fontId="16" fillId="0" borderId="1" xfId="0" applyNumberFormat="1" applyFont="1" applyFill="1" applyBorder="1" applyAlignment="1">
      <alignment horizontal="center"/>
    </xf>
    <xf numFmtId="0" fontId="17" fillId="0" borderId="1" xfId="0" applyFont="1" applyFill="1" applyBorder="1" applyAlignment="1"/>
    <xf numFmtId="4" fontId="14" fillId="7" borderId="1" xfId="0" applyNumberFormat="1" applyFont="1" applyFill="1" applyBorder="1"/>
    <xf numFmtId="4" fontId="14" fillId="0" borderId="1" xfId="0" applyNumberFormat="1" applyFont="1" applyFill="1" applyBorder="1"/>
    <xf numFmtId="4" fontId="18" fillId="0" borderId="1" xfId="0" applyNumberFormat="1" applyFont="1" applyFill="1" applyBorder="1"/>
    <xf numFmtId="0" fontId="18" fillId="0" borderId="0" xfId="0" applyFont="1" applyFill="1"/>
    <xf numFmtId="0" fontId="7" fillId="3" borderId="1" xfId="0" applyFont="1" applyFill="1" applyBorder="1" applyAlignment="1"/>
    <xf numFmtId="4" fontId="19" fillId="3" borderId="1" xfId="0" applyNumberFormat="1" applyFont="1" applyFill="1" applyBorder="1"/>
    <xf numFmtId="4" fontId="19" fillId="0" borderId="0" xfId="0" applyNumberFormat="1" applyFont="1" applyFill="1"/>
    <xf numFmtId="43" fontId="19" fillId="0" borderId="0" xfId="1" applyFont="1" applyFill="1"/>
    <xf numFmtId="0" fontId="19" fillId="0" borderId="0" xfId="0" applyFont="1" applyFill="1"/>
    <xf numFmtId="0" fontId="19" fillId="5" borderId="0" xfId="0" applyFont="1" applyFill="1"/>
    <xf numFmtId="4" fontId="0" fillId="0" borderId="0" xfId="0" applyNumberFormat="1" applyFont="1" applyFill="1" applyBorder="1"/>
    <xf numFmtId="4" fontId="3" fillId="6" borderId="4" xfId="0" applyNumberFormat="1" applyFont="1" applyFill="1" applyBorder="1"/>
    <xf numFmtId="0" fontId="0" fillId="0" borderId="1" xfId="0" applyNumberFormat="1" applyFill="1" applyBorder="1" applyAlignment="1">
      <alignment horizontal="center"/>
    </xf>
    <xf numFmtId="0" fontId="20" fillId="0" borderId="1" xfId="0" applyFont="1" applyFill="1" applyBorder="1"/>
    <xf numFmtId="49" fontId="20" fillId="5" borderId="1" xfId="0" applyNumberFormat="1" applyFont="1" applyFill="1" applyBorder="1" applyAlignment="1">
      <alignment horizontal="center"/>
    </xf>
    <xf numFmtId="0" fontId="20" fillId="5" borderId="1" xfId="0" applyFont="1" applyFill="1" applyBorder="1"/>
    <xf numFmtId="0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/>
    <xf numFmtId="4" fontId="3" fillId="0" borderId="1" xfId="0" applyNumberFormat="1" applyFont="1" applyBorder="1"/>
    <xf numFmtId="164" fontId="0" fillId="0" borderId="0" xfId="0" applyNumberFormat="1"/>
    <xf numFmtId="0" fontId="21" fillId="9" borderId="0" xfId="0" applyNumberFormat="1" applyFont="1" applyFill="1" applyBorder="1" applyAlignment="1">
      <alignment horizontal="center"/>
    </xf>
    <xf numFmtId="0" fontId="22" fillId="9" borderId="0" xfId="0" applyFont="1" applyFill="1"/>
    <xf numFmtId="0" fontId="23" fillId="0" borderId="0" xfId="0" applyFont="1"/>
    <xf numFmtId="43" fontId="23" fillId="0" borderId="0" xfId="1" applyFont="1"/>
    <xf numFmtId="4" fontId="23" fillId="0" borderId="0" xfId="0" applyNumberFormat="1" applyFont="1"/>
    <xf numFmtId="0" fontId="23" fillId="0" borderId="0" xfId="0" applyFont="1" applyFill="1"/>
    <xf numFmtId="43" fontId="23" fillId="0" borderId="0" xfId="1" applyFont="1" applyFill="1"/>
    <xf numFmtId="0" fontId="24" fillId="9" borderId="0" xfId="0" applyFont="1" applyFill="1"/>
    <xf numFmtId="0" fontId="23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>
      <alignment horizontal="center"/>
    </xf>
    <xf numFmtId="164" fontId="23" fillId="0" borderId="0" xfId="0" applyNumberFormat="1" applyFont="1"/>
    <xf numFmtId="43" fontId="0" fillId="0" borderId="0" xfId="1" applyFont="1"/>
    <xf numFmtId="43" fontId="0" fillId="0" borderId="0" xfId="0" applyNumberFormat="1"/>
    <xf numFmtId="164" fontId="12" fillId="0" borderId="0" xfId="2" applyNumberFormat="1"/>
    <xf numFmtId="166" fontId="0" fillId="0" borderId="0" xfId="0" applyNumberFormat="1"/>
    <xf numFmtId="0" fontId="3" fillId="0" borderId="0" xfId="0" applyFont="1"/>
    <xf numFmtId="43" fontId="25" fillId="0" borderId="0" xfId="1" applyFont="1"/>
    <xf numFmtId="0" fontId="2" fillId="0" borderId="0" xfId="0" applyFont="1"/>
    <xf numFmtId="167" fontId="0" fillId="0" borderId="0" xfId="0" applyNumberFormat="1"/>
    <xf numFmtId="0" fontId="28" fillId="0" borderId="0" xfId="0" applyFont="1" applyFill="1"/>
    <xf numFmtId="4" fontId="29" fillId="0" borderId="0" xfId="0" applyNumberFormat="1" applyFont="1" applyFill="1"/>
    <xf numFmtId="0" fontId="6" fillId="4" borderId="1" xfId="0" applyNumberFormat="1" applyFont="1" applyFill="1" applyBorder="1" applyAlignment="1">
      <alignment horizontal="left"/>
    </xf>
    <xf numFmtId="0" fontId="23" fillId="0" borderId="0" xfId="0" applyFont="1" applyAlignment="1">
      <alignment horizontal="center" wrapText="1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</cellXfs>
  <cellStyles count="6">
    <cellStyle name="Millares" xfId="1" builtinId="3"/>
    <cellStyle name="Millares 2" xfId="3"/>
    <cellStyle name="Millares 2 2" xfId="4"/>
    <cellStyle name="Normal" xfId="0" builtinId="0"/>
    <cellStyle name="Normal 2" xfId="5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104776</xdr:colOff>
      <xdr:row>0</xdr:row>
      <xdr:rowOff>2</xdr:rowOff>
    </xdr:from>
    <xdr:ext cx="742950" cy="752473"/>
    <xdr:pic>
      <xdr:nvPicPr>
        <xdr:cNvPr id="2" name="irc_mi" descr="http://t0.gstatic.com/images?q=tbn:ANd9GcSEtFKM_6RYRHK283yLwp2cETAzKeVTOs9fzeEz16VJxFH-1N6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2"/>
          <a:ext cx="742950" cy="75247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246"/>
  <sheetViews>
    <sheetView tabSelected="1" topLeftCell="E1" zoomScaleNormal="100" workbookViewId="0">
      <selection activeCell="AA11" sqref="AA11"/>
    </sheetView>
  </sheetViews>
  <sheetFormatPr baseColWidth="10" defaultRowHeight="15" x14ac:dyDescent="0.25"/>
  <cols>
    <col min="1" max="1" width="13" customWidth="1"/>
    <col min="2" max="2" width="45.5703125" customWidth="1"/>
    <col min="3" max="3" width="21.140625" customWidth="1"/>
    <col min="4" max="4" width="17.42578125" customWidth="1"/>
    <col min="5" max="5" width="15.7109375" customWidth="1"/>
    <col min="6" max="6" width="16.85546875" customWidth="1"/>
    <col min="7" max="7" width="17.5703125" hidden="1" customWidth="1"/>
    <col min="8" max="8" width="15.85546875" hidden="1" customWidth="1"/>
    <col min="9" max="9" width="15.7109375" hidden="1" customWidth="1"/>
    <col min="10" max="10" width="18.5703125" hidden="1" customWidth="1"/>
    <col min="11" max="12" width="14.42578125" hidden="1" customWidth="1"/>
    <col min="13" max="13" width="14" hidden="1" customWidth="1"/>
    <col min="14" max="14" width="22.28515625" hidden="1" customWidth="1"/>
    <col min="15" max="15" width="18.5703125" hidden="1" customWidth="1"/>
    <col min="16" max="16" width="15.5703125" hidden="1" customWidth="1"/>
    <col min="17" max="17" width="11.42578125" style="1" hidden="1" customWidth="1"/>
    <col min="18" max="18" width="16.85546875" style="2" hidden="1" customWidth="1"/>
    <col min="19" max="19" width="15.140625" style="2" hidden="1" customWidth="1"/>
    <col min="20" max="20" width="24" style="2" hidden="1" customWidth="1"/>
    <col min="21" max="21" width="11.42578125" style="1" hidden="1" customWidth="1"/>
    <col min="22" max="22" width="5.5703125" style="87" hidden="1" customWidth="1"/>
    <col min="23" max="23" width="18.140625" style="1" bestFit="1" customWidth="1"/>
    <col min="24" max="24" width="13.140625" style="1" bestFit="1" customWidth="1"/>
    <col min="25" max="41" width="11.42578125" style="1"/>
  </cols>
  <sheetData>
    <row r="1" spans="1:41" ht="23.25" x14ac:dyDescent="0.3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41" ht="23.25" customHeight="1" x14ac:dyDescent="0.35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41" ht="24.75" customHeight="1" x14ac:dyDescent="0.35">
      <c r="A3" s="91" t="s">
        <v>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4" spans="1:41" ht="30" customHeight="1" x14ac:dyDescent="0.25">
      <c r="A4" s="92" t="s">
        <v>3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</row>
    <row r="5" spans="1:41" ht="67.5" customHeight="1" x14ac:dyDescent="0.25">
      <c r="A5" s="3" t="s">
        <v>4</v>
      </c>
      <c r="B5" s="3" t="s">
        <v>5</v>
      </c>
      <c r="C5" s="3" t="s">
        <v>6</v>
      </c>
      <c r="D5" s="3" t="s">
        <v>7</v>
      </c>
      <c r="E5" s="3" t="s">
        <v>8</v>
      </c>
      <c r="F5" s="3" t="s">
        <v>9</v>
      </c>
      <c r="G5" s="4" t="s">
        <v>10</v>
      </c>
      <c r="H5" s="4" t="s">
        <v>11</v>
      </c>
      <c r="I5" s="4" t="s">
        <v>12</v>
      </c>
      <c r="J5" s="3" t="s">
        <v>13</v>
      </c>
      <c r="K5" s="4" t="s">
        <v>14</v>
      </c>
      <c r="L5" s="4" t="s">
        <v>15</v>
      </c>
      <c r="M5" s="4" t="s">
        <v>16</v>
      </c>
      <c r="N5" s="3" t="s">
        <v>17</v>
      </c>
      <c r="O5" s="3" t="s">
        <v>18</v>
      </c>
      <c r="P5" s="3" t="s">
        <v>19</v>
      </c>
    </row>
    <row r="6" spans="1:41" s="8" customFormat="1" ht="21.95" customHeight="1" thickBot="1" x14ac:dyDescent="0.35">
      <c r="A6" s="89" t="s">
        <v>20</v>
      </c>
      <c r="B6" s="89"/>
      <c r="C6" s="6">
        <f>+C7+C26+C93+C157+C175</f>
        <v>31078936.149999999</v>
      </c>
      <c r="D6" s="6">
        <f>+D7+D26+D93+D157+D175</f>
        <v>213465408.52299997</v>
      </c>
      <c r="E6" s="6">
        <f>+E7+E26+E93+E157+E175</f>
        <v>40474583.269999996</v>
      </c>
      <c r="F6" s="6">
        <f>+F7+F26+F93+F157+F175</f>
        <v>285018927.94300002</v>
      </c>
      <c r="G6" s="5" t="e">
        <f t="shared" ref="G6:P6" si="0">+G7+G26+G93+G157+G175+G205</f>
        <v>#REF!</v>
      </c>
      <c r="H6" s="5" t="e">
        <f t="shared" si="0"/>
        <v>#REF!</v>
      </c>
      <c r="I6" s="5" t="e">
        <f t="shared" si="0"/>
        <v>#REF!</v>
      </c>
      <c r="J6" s="5" t="e">
        <f t="shared" si="0"/>
        <v>#REF!</v>
      </c>
      <c r="K6" s="5" t="e">
        <f t="shared" si="0"/>
        <v>#REF!</v>
      </c>
      <c r="L6" s="5" t="e">
        <f t="shared" si="0"/>
        <v>#REF!</v>
      </c>
      <c r="M6" s="5" t="e">
        <f t="shared" si="0"/>
        <v>#REF!</v>
      </c>
      <c r="N6" s="5" t="e">
        <f t="shared" si="0"/>
        <v>#REF!</v>
      </c>
      <c r="O6" s="5" t="e">
        <f t="shared" si="0"/>
        <v>#REF!</v>
      </c>
      <c r="P6" s="5" t="e">
        <f t="shared" si="0"/>
        <v>#REF!</v>
      </c>
      <c r="Q6" s="7">
        <f>+C6+D6+E6-F6</f>
        <v>0</v>
      </c>
      <c r="R6" s="2"/>
      <c r="S6" s="2"/>
      <c r="T6" s="2"/>
      <c r="U6" s="1"/>
      <c r="V6" s="87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s="13" customFormat="1" ht="20.25" customHeight="1" x14ac:dyDescent="0.25">
      <c r="A7" s="9">
        <v>2.1</v>
      </c>
      <c r="B7" s="10" t="s">
        <v>21</v>
      </c>
      <c r="C7" s="11">
        <f>+C8+C18+C22</f>
        <v>24563895.66</v>
      </c>
      <c r="D7" s="11">
        <f>+D8+D18+D22</f>
        <v>38347050.079999998</v>
      </c>
      <c r="E7" s="11">
        <f>+E8+E18+E22</f>
        <v>8084353.8300000001</v>
      </c>
      <c r="F7" s="11">
        <f>+F8+F18+F22</f>
        <v>70995299.570000008</v>
      </c>
      <c r="G7" s="11" t="e">
        <f>+G8+G18+#REF!+#REF!+G22</f>
        <v>#REF!</v>
      </c>
      <c r="H7" s="11" t="e">
        <f>+H8+H18+#REF!+#REF!+H22</f>
        <v>#REF!</v>
      </c>
      <c r="I7" s="11" t="e">
        <f>+I8+I18+#REF!+#REF!+I22</f>
        <v>#REF!</v>
      </c>
      <c r="J7" s="11" t="e">
        <f>+J8+J18+#REF!+#REF!+J22</f>
        <v>#REF!</v>
      </c>
      <c r="K7" s="11" t="e">
        <f>+K8+K18+#REF!+#REF!+K22</f>
        <v>#REF!</v>
      </c>
      <c r="L7" s="11" t="e">
        <f>+L8+L18+#REF!+#REF!+L22</f>
        <v>#REF!</v>
      </c>
      <c r="M7" s="11" t="e">
        <f>+M8+M18+#REF!+#REF!+M22</f>
        <v>#REF!</v>
      </c>
      <c r="N7" s="11" t="e">
        <f>+N8+N18+#REF!+#REF!+N22</f>
        <v>#REF!</v>
      </c>
      <c r="O7" s="11" t="e">
        <f>+O8+O18+#REF!+#REF!+O22</f>
        <v>#REF!</v>
      </c>
      <c r="P7" s="11" t="e">
        <f>+P8+P18+#REF!+#REF!+P22</f>
        <v>#REF!</v>
      </c>
      <c r="Q7" s="7">
        <f t="shared" ref="Q7:Q58" si="1">+C7+D7+E7-F7</f>
        <v>0</v>
      </c>
      <c r="R7" s="2" t="e">
        <f>+#REF!*4</f>
        <v>#REF!</v>
      </c>
      <c r="S7" s="2" t="e">
        <f>+R7*5%</f>
        <v>#REF!</v>
      </c>
      <c r="T7" s="2" t="e">
        <f t="shared" ref="T7:T51" si="2">+R7+S7</f>
        <v>#REF!</v>
      </c>
      <c r="U7" s="12"/>
      <c r="V7" s="88">
        <f>+F7-E7-D7-C7</f>
        <v>0</v>
      </c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1:41" s="18" customFormat="1" ht="18" customHeight="1" x14ac:dyDescent="0.25">
      <c r="A8" s="14" t="s">
        <v>22</v>
      </c>
      <c r="B8" s="15" t="s">
        <v>23</v>
      </c>
      <c r="C8" s="16">
        <f>SUM(C9:C17)</f>
        <v>21238359.260000002</v>
      </c>
      <c r="D8" s="16">
        <f>SUM(D9:D17)</f>
        <v>22882909.27</v>
      </c>
      <c r="E8" s="16">
        <f>SUM(E9:E17)</f>
        <v>6831495.7599999998</v>
      </c>
      <c r="F8" s="16">
        <f>SUM(F9:F17)</f>
        <v>50952764.290000007</v>
      </c>
      <c r="G8" s="16">
        <f t="shared" ref="G8:P8" si="3">SUM(G9:G17)</f>
        <v>0</v>
      </c>
      <c r="H8" s="16">
        <f t="shared" si="3"/>
        <v>0</v>
      </c>
      <c r="I8" s="16">
        <f t="shared" si="3"/>
        <v>0</v>
      </c>
      <c r="J8" s="16">
        <f t="shared" si="3"/>
        <v>0</v>
      </c>
      <c r="K8" s="16">
        <f t="shared" si="3"/>
        <v>0</v>
      </c>
      <c r="L8" s="16">
        <f t="shared" si="3"/>
        <v>0</v>
      </c>
      <c r="M8" s="16">
        <f t="shared" si="3"/>
        <v>0</v>
      </c>
      <c r="N8" s="16">
        <f t="shared" si="3"/>
        <v>0</v>
      </c>
      <c r="O8" s="16" t="e">
        <f t="shared" si="3"/>
        <v>#REF!</v>
      </c>
      <c r="P8" s="16" t="e">
        <f t="shared" si="3"/>
        <v>#REF!</v>
      </c>
      <c r="Q8" s="7">
        <f t="shared" si="1"/>
        <v>0</v>
      </c>
      <c r="R8" s="2" t="e">
        <f>+#REF!*4</f>
        <v>#REF!</v>
      </c>
      <c r="S8" s="2" t="e">
        <f t="shared" ref="S8:S59" si="4">+R8*5%</f>
        <v>#REF!</v>
      </c>
      <c r="T8" s="2" t="e">
        <f t="shared" si="2"/>
        <v>#REF!</v>
      </c>
      <c r="U8" s="12"/>
      <c r="V8" s="88">
        <f t="shared" ref="V8:V59" si="5">+F8-E8-D8-C8</f>
        <v>0</v>
      </c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</row>
    <row r="9" spans="1:41" s="1" customFormat="1" ht="18" customHeight="1" x14ac:dyDescent="0.25">
      <c r="A9" s="19" t="s">
        <v>24</v>
      </c>
      <c r="B9" s="20" t="s">
        <v>25</v>
      </c>
      <c r="C9" s="23">
        <v>21156734.260000002</v>
      </c>
      <c r="D9" s="22">
        <v>15476149</v>
      </c>
      <c r="E9" s="22">
        <v>3883167.5</v>
      </c>
      <c r="F9" s="22">
        <f>SUM(C9:E9)</f>
        <v>40516050.760000005</v>
      </c>
      <c r="G9" s="22">
        <v>0</v>
      </c>
      <c r="H9" s="22">
        <v>0</v>
      </c>
      <c r="I9" s="22">
        <v>0</v>
      </c>
      <c r="J9" s="22">
        <f t="shared" ref="J9:J14" si="6">SUM(G9:I9)</f>
        <v>0</v>
      </c>
      <c r="K9" s="22">
        <v>0</v>
      </c>
      <c r="L9" s="22">
        <v>0</v>
      </c>
      <c r="M9" s="22">
        <v>0</v>
      </c>
      <c r="N9" s="22">
        <f>SUM(K9:M9)</f>
        <v>0</v>
      </c>
      <c r="O9" s="22" t="e">
        <f>+J9+F9+#REF!+N9</f>
        <v>#REF!</v>
      </c>
      <c r="P9" s="22" t="e">
        <f>+#REF!-#REF!</f>
        <v>#REF!</v>
      </c>
      <c r="Q9" s="7">
        <f t="shared" si="1"/>
        <v>0</v>
      </c>
      <c r="R9" s="2" t="e">
        <f>+#REF!*4</f>
        <v>#REF!</v>
      </c>
      <c r="S9" s="2" t="e">
        <f t="shared" si="4"/>
        <v>#REF!</v>
      </c>
      <c r="T9" s="2" t="e">
        <f t="shared" si="2"/>
        <v>#REF!</v>
      </c>
      <c r="V9" s="88">
        <f t="shared" si="5"/>
        <v>0</v>
      </c>
    </row>
    <row r="10" spans="1:41" s="1" customFormat="1" ht="18" customHeight="1" x14ac:dyDescent="0.25">
      <c r="A10" s="19" t="s">
        <v>26</v>
      </c>
      <c r="B10" s="20" t="s">
        <v>27</v>
      </c>
      <c r="C10" s="22"/>
      <c r="D10" s="22"/>
      <c r="E10" s="22"/>
      <c r="F10" s="22">
        <f t="shared" ref="F10:F17" si="7">SUM(C10:E10)</f>
        <v>0</v>
      </c>
      <c r="G10" s="22"/>
      <c r="H10" s="22"/>
      <c r="I10" s="22"/>
      <c r="J10" s="22">
        <f t="shared" si="6"/>
        <v>0</v>
      </c>
      <c r="K10" s="22"/>
      <c r="L10" s="22"/>
      <c r="M10" s="22"/>
      <c r="N10" s="22">
        <f>SUM(K10:M10)</f>
        <v>0</v>
      </c>
      <c r="O10" s="22" t="e">
        <f>+J10+F10+#REF!+N10</f>
        <v>#REF!</v>
      </c>
      <c r="P10" s="22" t="e">
        <f>+#REF!-#REF!</f>
        <v>#REF!</v>
      </c>
      <c r="Q10" s="7">
        <f t="shared" si="1"/>
        <v>0</v>
      </c>
      <c r="R10" s="2" t="e">
        <f>+#REF!*4</f>
        <v>#REF!</v>
      </c>
      <c r="S10" s="2" t="e">
        <f t="shared" si="4"/>
        <v>#REF!</v>
      </c>
      <c r="T10" s="2" t="e">
        <f t="shared" si="2"/>
        <v>#REF!</v>
      </c>
      <c r="V10" s="88">
        <f t="shared" si="5"/>
        <v>0</v>
      </c>
    </row>
    <row r="11" spans="1:41" s="1" customFormat="1" ht="18" customHeight="1" x14ac:dyDescent="0.25">
      <c r="A11" s="19" t="s">
        <v>28</v>
      </c>
      <c r="B11" s="20" t="s">
        <v>29</v>
      </c>
      <c r="C11" s="22">
        <v>81625</v>
      </c>
      <c r="D11" s="22">
        <f>710250+43200+6153735.5</f>
        <v>6907185.5</v>
      </c>
      <c r="E11" s="22">
        <v>2866166.86</v>
      </c>
      <c r="F11" s="22">
        <f t="shared" si="7"/>
        <v>9854977.3599999994</v>
      </c>
      <c r="G11" s="22">
        <v>0</v>
      </c>
      <c r="H11" s="22">
        <v>0</v>
      </c>
      <c r="I11" s="22">
        <v>0</v>
      </c>
      <c r="J11" s="22">
        <f t="shared" si="6"/>
        <v>0</v>
      </c>
      <c r="K11" s="22">
        <v>0</v>
      </c>
      <c r="L11" s="22">
        <v>0</v>
      </c>
      <c r="M11" s="22">
        <v>0</v>
      </c>
      <c r="N11" s="22">
        <f>SUM(K11:M11)</f>
        <v>0</v>
      </c>
      <c r="O11" s="22" t="e">
        <f>+J11+F11+#REF!+N11</f>
        <v>#REF!</v>
      </c>
      <c r="P11" s="22" t="e">
        <f>+#REF!-#REF!</f>
        <v>#REF!</v>
      </c>
      <c r="Q11" s="7">
        <f t="shared" si="1"/>
        <v>0</v>
      </c>
      <c r="R11" s="2" t="e">
        <f>+#REF!*4</f>
        <v>#REF!</v>
      </c>
      <c r="S11" s="2" t="e">
        <f t="shared" si="4"/>
        <v>#REF!</v>
      </c>
      <c r="T11" s="2" t="e">
        <f t="shared" si="2"/>
        <v>#REF!</v>
      </c>
      <c r="V11" s="88">
        <f t="shared" si="5"/>
        <v>0</v>
      </c>
    </row>
    <row r="12" spans="1:41" s="27" customFormat="1" ht="18" hidden="1" customHeight="1" x14ac:dyDescent="0.25">
      <c r="A12" s="24" t="s">
        <v>30</v>
      </c>
      <c r="B12" s="25" t="s">
        <v>31</v>
      </c>
      <c r="C12" s="22">
        <v>0</v>
      </c>
      <c r="D12" s="26"/>
      <c r="E12" s="26"/>
      <c r="F12" s="22">
        <f t="shared" si="7"/>
        <v>0</v>
      </c>
      <c r="G12" s="22">
        <v>0</v>
      </c>
      <c r="H12" s="22">
        <v>0</v>
      </c>
      <c r="I12" s="22">
        <v>0</v>
      </c>
      <c r="J12" s="22">
        <f t="shared" si="6"/>
        <v>0</v>
      </c>
      <c r="K12" s="22">
        <v>0</v>
      </c>
      <c r="L12" s="22">
        <v>0</v>
      </c>
      <c r="M12" s="22">
        <v>0</v>
      </c>
      <c r="N12" s="22">
        <f t="shared" ref="N12:N13" si="8">SUM(K12:M12)</f>
        <v>0</v>
      </c>
      <c r="O12" s="22" t="e">
        <f>+J12+F12+#REF!+N12</f>
        <v>#REF!</v>
      </c>
      <c r="P12" s="22" t="e">
        <f>+#REF!-#REF!</f>
        <v>#REF!</v>
      </c>
      <c r="Q12" s="7">
        <f t="shared" si="1"/>
        <v>0</v>
      </c>
      <c r="R12" s="2" t="e">
        <f>+#REF!*4</f>
        <v>#REF!</v>
      </c>
      <c r="S12" s="2" t="e">
        <f t="shared" si="4"/>
        <v>#REF!</v>
      </c>
      <c r="T12" s="2" t="e">
        <f t="shared" si="2"/>
        <v>#REF!</v>
      </c>
      <c r="V12" s="88">
        <f t="shared" si="5"/>
        <v>0</v>
      </c>
      <c r="W12" s="17"/>
    </row>
    <row r="13" spans="1:41" s="1" customFormat="1" ht="18" hidden="1" customHeight="1" x14ac:dyDescent="0.25">
      <c r="A13" s="19" t="s">
        <v>32</v>
      </c>
      <c r="B13" s="20" t="s">
        <v>33</v>
      </c>
      <c r="C13" s="22">
        <v>0</v>
      </c>
      <c r="D13" s="22"/>
      <c r="E13" s="22"/>
      <c r="F13" s="22">
        <f t="shared" si="7"/>
        <v>0</v>
      </c>
      <c r="G13" s="22">
        <v>0</v>
      </c>
      <c r="H13" s="22">
        <v>0</v>
      </c>
      <c r="I13" s="22">
        <v>0</v>
      </c>
      <c r="J13" s="22">
        <f t="shared" si="6"/>
        <v>0</v>
      </c>
      <c r="K13" s="22">
        <v>0</v>
      </c>
      <c r="L13" s="22">
        <v>0</v>
      </c>
      <c r="M13" s="22">
        <v>0</v>
      </c>
      <c r="N13" s="22">
        <f t="shared" si="8"/>
        <v>0</v>
      </c>
      <c r="O13" s="22" t="e">
        <f>+J13+F13+#REF!+N13</f>
        <v>#REF!</v>
      </c>
      <c r="P13" s="22" t="e">
        <f>+#REF!-#REF!</f>
        <v>#REF!</v>
      </c>
      <c r="Q13" s="7">
        <f t="shared" si="1"/>
        <v>0</v>
      </c>
      <c r="R13" s="2" t="e">
        <f>+#REF!*4</f>
        <v>#REF!</v>
      </c>
      <c r="S13" s="2" t="e">
        <f t="shared" si="4"/>
        <v>#REF!</v>
      </c>
      <c r="T13" s="2" t="e">
        <f t="shared" si="2"/>
        <v>#REF!</v>
      </c>
      <c r="V13" s="88">
        <f t="shared" si="5"/>
        <v>0</v>
      </c>
    </row>
    <row r="14" spans="1:41" s="1" customFormat="1" ht="18" hidden="1" customHeight="1" x14ac:dyDescent="0.25">
      <c r="A14" s="19" t="s">
        <v>34</v>
      </c>
      <c r="B14" s="20" t="s">
        <v>35</v>
      </c>
      <c r="C14" s="22">
        <v>0</v>
      </c>
      <c r="D14" s="22"/>
      <c r="E14" s="22"/>
      <c r="F14" s="22">
        <f t="shared" si="7"/>
        <v>0</v>
      </c>
      <c r="G14" s="22">
        <v>0</v>
      </c>
      <c r="H14" s="22">
        <v>0</v>
      </c>
      <c r="I14" s="22">
        <v>0</v>
      </c>
      <c r="J14" s="22">
        <f t="shared" si="6"/>
        <v>0</v>
      </c>
      <c r="K14" s="22">
        <v>0</v>
      </c>
      <c r="L14" s="22">
        <v>0</v>
      </c>
      <c r="M14" s="22">
        <v>0</v>
      </c>
      <c r="N14" s="22">
        <f>SUM(K14:M14)</f>
        <v>0</v>
      </c>
      <c r="O14" s="22" t="e">
        <f>+J14+F14+#REF!+N14</f>
        <v>#REF!</v>
      </c>
      <c r="P14" s="22" t="e">
        <f>+#REF!-#REF!</f>
        <v>#REF!</v>
      </c>
      <c r="Q14" s="7">
        <f t="shared" si="1"/>
        <v>0</v>
      </c>
      <c r="R14" s="2" t="e">
        <f>+#REF!*4</f>
        <v>#REF!</v>
      </c>
      <c r="S14" s="2" t="e">
        <f t="shared" si="4"/>
        <v>#REF!</v>
      </c>
      <c r="T14" s="2" t="e">
        <f t="shared" si="2"/>
        <v>#REF!</v>
      </c>
      <c r="V14" s="88">
        <f t="shared" si="5"/>
        <v>0</v>
      </c>
    </row>
    <row r="15" spans="1:41" s="1" customFormat="1" ht="18" hidden="1" customHeight="1" x14ac:dyDescent="0.25">
      <c r="A15" s="19" t="s">
        <v>36</v>
      </c>
      <c r="B15" s="20" t="s">
        <v>37</v>
      </c>
      <c r="C15" s="22">
        <v>0</v>
      </c>
      <c r="D15" s="22"/>
      <c r="E15" s="22"/>
      <c r="F15" s="22">
        <f t="shared" si="7"/>
        <v>0</v>
      </c>
      <c r="G15" s="22">
        <v>0</v>
      </c>
      <c r="H15" s="22">
        <v>0</v>
      </c>
      <c r="I15" s="22">
        <v>0</v>
      </c>
      <c r="J15" s="22">
        <f>SUM(G15:I15)</f>
        <v>0</v>
      </c>
      <c r="K15" s="22">
        <v>0</v>
      </c>
      <c r="L15" s="22">
        <v>0</v>
      </c>
      <c r="M15" s="22">
        <v>0</v>
      </c>
      <c r="N15" s="22">
        <f>SUM(K15:M15)</f>
        <v>0</v>
      </c>
      <c r="O15" s="22" t="e">
        <f>+J15+F15+#REF!+N15</f>
        <v>#REF!</v>
      </c>
      <c r="P15" s="22" t="e">
        <f>+#REF!-#REF!</f>
        <v>#REF!</v>
      </c>
      <c r="Q15" s="7">
        <f t="shared" si="1"/>
        <v>0</v>
      </c>
      <c r="R15" s="2" t="e">
        <f>+#REF!*4</f>
        <v>#REF!</v>
      </c>
      <c r="S15" s="2" t="e">
        <f t="shared" si="4"/>
        <v>#REF!</v>
      </c>
      <c r="T15" s="2" t="e">
        <f t="shared" si="2"/>
        <v>#REF!</v>
      </c>
      <c r="V15" s="88">
        <f t="shared" si="5"/>
        <v>0</v>
      </c>
    </row>
    <row r="16" spans="1:41" s="1" customFormat="1" ht="18" hidden="1" customHeight="1" x14ac:dyDescent="0.25">
      <c r="A16" s="19" t="s">
        <v>38</v>
      </c>
      <c r="B16" s="20" t="s">
        <v>39</v>
      </c>
      <c r="C16" s="22">
        <v>0</v>
      </c>
      <c r="D16" s="22">
        <v>0</v>
      </c>
      <c r="E16" s="22">
        <v>0</v>
      </c>
      <c r="F16" s="22">
        <f t="shared" si="7"/>
        <v>0</v>
      </c>
      <c r="G16" s="22">
        <v>0</v>
      </c>
      <c r="H16" s="22">
        <v>0</v>
      </c>
      <c r="I16" s="22">
        <v>0</v>
      </c>
      <c r="J16" s="22">
        <f>SUM(G16:I16)</f>
        <v>0</v>
      </c>
      <c r="K16" s="22">
        <v>0</v>
      </c>
      <c r="L16" s="22">
        <v>0</v>
      </c>
      <c r="M16" s="22">
        <v>0</v>
      </c>
      <c r="N16" s="22">
        <f>SUM(K16:M16)</f>
        <v>0</v>
      </c>
      <c r="O16" s="22" t="e">
        <f>+J16+F16+#REF!+N16</f>
        <v>#REF!</v>
      </c>
      <c r="P16" s="22" t="e">
        <f>+#REF!-#REF!</f>
        <v>#REF!</v>
      </c>
      <c r="Q16" s="7">
        <f t="shared" si="1"/>
        <v>0</v>
      </c>
      <c r="R16" s="2" t="e">
        <f>+#REF!*4</f>
        <v>#REF!</v>
      </c>
      <c r="S16" s="2" t="e">
        <f t="shared" si="4"/>
        <v>#REF!</v>
      </c>
      <c r="T16" s="2" t="e">
        <f t="shared" si="2"/>
        <v>#REF!</v>
      </c>
      <c r="V16" s="88">
        <f t="shared" si="5"/>
        <v>0</v>
      </c>
    </row>
    <row r="17" spans="1:41" s="1" customFormat="1" ht="18" customHeight="1" x14ac:dyDescent="0.25">
      <c r="A17" s="19" t="s">
        <v>40</v>
      </c>
      <c r="B17" s="20" t="s">
        <v>41</v>
      </c>
      <c r="C17" s="22">
        <v>0</v>
      </c>
      <c r="D17" s="22">
        <v>499574.77</v>
      </c>
      <c r="E17" s="22">
        <v>82161.399999999994</v>
      </c>
      <c r="F17" s="22">
        <f t="shared" si="7"/>
        <v>581736.17000000004</v>
      </c>
      <c r="G17" s="22">
        <v>0</v>
      </c>
      <c r="H17" s="22">
        <v>0</v>
      </c>
      <c r="I17" s="22">
        <v>0</v>
      </c>
      <c r="J17" s="22">
        <f>SUM(G17:I17)</f>
        <v>0</v>
      </c>
      <c r="K17" s="22">
        <v>0</v>
      </c>
      <c r="L17" s="22">
        <v>0</v>
      </c>
      <c r="M17" s="22">
        <v>0</v>
      </c>
      <c r="N17" s="22">
        <f>SUM(K17:M17)</f>
        <v>0</v>
      </c>
      <c r="O17" s="22" t="e">
        <f>+J17+F17+#REF!+N17</f>
        <v>#REF!</v>
      </c>
      <c r="P17" s="22" t="e">
        <f>+#REF!-#REF!</f>
        <v>#REF!</v>
      </c>
      <c r="Q17" s="7">
        <f t="shared" si="1"/>
        <v>0</v>
      </c>
      <c r="R17" s="2" t="e">
        <f>+#REF!*4</f>
        <v>#REF!</v>
      </c>
      <c r="S17" s="2" t="e">
        <f t="shared" si="4"/>
        <v>#REF!</v>
      </c>
      <c r="T17" s="2" t="e">
        <f t="shared" si="2"/>
        <v>#REF!</v>
      </c>
      <c r="V17" s="88">
        <f t="shared" si="5"/>
        <v>0</v>
      </c>
    </row>
    <row r="18" spans="1:41" s="30" customFormat="1" ht="18" customHeight="1" x14ac:dyDescent="0.25">
      <c r="A18" s="28" t="s">
        <v>42</v>
      </c>
      <c r="B18" s="15" t="s">
        <v>43</v>
      </c>
      <c r="C18" s="29">
        <f>SUM(C19:C21)</f>
        <v>34500</v>
      </c>
      <c r="D18" s="29">
        <f t="shared" ref="D18:F18" si="9">SUM(D19:D21)</f>
        <v>3653825.09</v>
      </c>
      <c r="E18" s="29">
        <f t="shared" si="9"/>
        <v>234614</v>
      </c>
      <c r="F18" s="29">
        <f t="shared" si="9"/>
        <v>3922939.09</v>
      </c>
      <c r="G18" s="29">
        <f t="shared" ref="G18:P18" si="10">SUM(G19:G21)</f>
        <v>0</v>
      </c>
      <c r="H18" s="29">
        <f t="shared" si="10"/>
        <v>0</v>
      </c>
      <c r="I18" s="29">
        <f t="shared" si="10"/>
        <v>0</v>
      </c>
      <c r="J18" s="29">
        <f t="shared" si="10"/>
        <v>0</v>
      </c>
      <c r="K18" s="29">
        <f t="shared" si="10"/>
        <v>0</v>
      </c>
      <c r="L18" s="29">
        <f t="shared" si="10"/>
        <v>0</v>
      </c>
      <c r="M18" s="29">
        <f t="shared" si="10"/>
        <v>0</v>
      </c>
      <c r="N18" s="29">
        <f t="shared" si="10"/>
        <v>0</v>
      </c>
      <c r="O18" s="29" t="e">
        <f t="shared" si="10"/>
        <v>#REF!</v>
      </c>
      <c r="P18" s="29" t="e">
        <f t="shared" si="10"/>
        <v>#REF!</v>
      </c>
      <c r="Q18" s="7">
        <f t="shared" si="1"/>
        <v>0</v>
      </c>
      <c r="R18" s="2" t="e">
        <f>+#REF!*4</f>
        <v>#REF!</v>
      </c>
      <c r="S18" s="2" t="e">
        <f t="shared" si="4"/>
        <v>#REF!</v>
      </c>
      <c r="T18" s="2" t="e">
        <f t="shared" si="2"/>
        <v>#REF!</v>
      </c>
      <c r="U18" s="12"/>
      <c r="V18" s="88">
        <f t="shared" si="5"/>
        <v>0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</row>
    <row r="19" spans="1:41" s="27" customFormat="1" ht="18" customHeight="1" x14ac:dyDescent="0.25">
      <c r="A19" s="24" t="s">
        <v>44</v>
      </c>
      <c r="B19" s="25" t="s">
        <v>45</v>
      </c>
      <c r="C19" s="22">
        <v>0</v>
      </c>
      <c r="D19" s="22">
        <v>0</v>
      </c>
      <c r="E19" s="22">
        <v>234614</v>
      </c>
      <c r="F19" s="22">
        <f t="shared" ref="F19:F21" si="11">SUM(C19:E19)</f>
        <v>234614</v>
      </c>
      <c r="G19" s="22">
        <v>0</v>
      </c>
      <c r="H19" s="22">
        <v>0</v>
      </c>
      <c r="I19" s="22">
        <v>0</v>
      </c>
      <c r="J19" s="22">
        <f t="shared" ref="J19:J21" si="12">SUM(G19:I19)</f>
        <v>0</v>
      </c>
      <c r="K19" s="22">
        <v>0</v>
      </c>
      <c r="L19" s="22">
        <v>0</v>
      </c>
      <c r="M19" s="22">
        <v>0</v>
      </c>
      <c r="N19" s="22">
        <f>SUM(K19:M19)</f>
        <v>0</v>
      </c>
      <c r="O19" s="22" t="e">
        <f>+J19+F19+#REF!+N19</f>
        <v>#REF!</v>
      </c>
      <c r="P19" s="22" t="e">
        <f>+#REF!-#REF!</f>
        <v>#REF!</v>
      </c>
      <c r="Q19" s="7">
        <f t="shared" si="1"/>
        <v>0</v>
      </c>
      <c r="R19" s="2" t="e">
        <f>+#REF!*4</f>
        <v>#REF!</v>
      </c>
      <c r="S19" s="2" t="e">
        <f t="shared" si="4"/>
        <v>#REF!</v>
      </c>
      <c r="T19" s="2" t="e">
        <f t="shared" si="2"/>
        <v>#REF!</v>
      </c>
      <c r="V19" s="88">
        <f t="shared" si="5"/>
        <v>0</v>
      </c>
    </row>
    <row r="20" spans="1:41" s="27" customFormat="1" ht="18" customHeight="1" x14ac:dyDescent="0.25">
      <c r="A20" s="24" t="s">
        <v>46</v>
      </c>
      <c r="B20" s="25" t="s">
        <v>47</v>
      </c>
      <c r="C20" s="22">
        <v>0</v>
      </c>
      <c r="D20" s="26">
        <v>95925.09</v>
      </c>
      <c r="E20" s="26"/>
      <c r="F20" s="22">
        <f t="shared" si="11"/>
        <v>95925.09</v>
      </c>
      <c r="G20" s="22">
        <v>0</v>
      </c>
      <c r="H20" s="22">
        <v>0</v>
      </c>
      <c r="I20" s="22">
        <v>0</v>
      </c>
      <c r="J20" s="22">
        <f t="shared" si="12"/>
        <v>0</v>
      </c>
      <c r="K20" s="22">
        <v>0</v>
      </c>
      <c r="L20" s="22">
        <v>0</v>
      </c>
      <c r="M20" s="22">
        <v>0</v>
      </c>
      <c r="N20" s="22">
        <f>SUM(K20:M20)</f>
        <v>0</v>
      </c>
      <c r="O20" s="22" t="e">
        <f>+J20+F20+#REF!+N20</f>
        <v>#REF!</v>
      </c>
      <c r="P20" s="22" t="e">
        <f>+#REF!-#REF!</f>
        <v>#REF!</v>
      </c>
      <c r="Q20" s="7">
        <f t="shared" si="1"/>
        <v>0</v>
      </c>
      <c r="R20" s="2" t="e">
        <f>+#REF!*4</f>
        <v>#REF!</v>
      </c>
      <c r="S20" s="2" t="e">
        <f t="shared" si="4"/>
        <v>#REF!</v>
      </c>
      <c r="T20" s="2" t="e">
        <f t="shared" si="2"/>
        <v>#REF!</v>
      </c>
      <c r="V20" s="88">
        <f t="shared" si="5"/>
        <v>0</v>
      </c>
    </row>
    <row r="21" spans="1:41" s="27" customFormat="1" ht="18" customHeight="1" x14ac:dyDescent="0.25">
      <c r="A21" s="24" t="s">
        <v>48</v>
      </c>
      <c r="B21" s="25" t="s">
        <v>49</v>
      </c>
      <c r="C21" s="23">
        <v>34500</v>
      </c>
      <c r="D21" s="22">
        <v>3557900</v>
      </c>
      <c r="E21" s="22"/>
      <c r="F21" s="22">
        <f t="shared" si="11"/>
        <v>3592400</v>
      </c>
      <c r="G21" s="22">
        <v>0</v>
      </c>
      <c r="H21" s="22">
        <v>0</v>
      </c>
      <c r="I21" s="22">
        <v>0</v>
      </c>
      <c r="J21" s="22">
        <f t="shared" si="12"/>
        <v>0</v>
      </c>
      <c r="K21" s="22">
        <v>0</v>
      </c>
      <c r="L21" s="22">
        <v>0</v>
      </c>
      <c r="M21" s="22">
        <v>0</v>
      </c>
      <c r="N21" s="22">
        <f>SUM(K21:M21)</f>
        <v>0</v>
      </c>
      <c r="O21" s="22" t="e">
        <f>+J21+F21+#REF!+N21</f>
        <v>#REF!</v>
      </c>
      <c r="P21" s="22" t="e">
        <f>+#REF!-#REF!</f>
        <v>#REF!</v>
      </c>
      <c r="Q21" s="7">
        <f t="shared" si="1"/>
        <v>0</v>
      </c>
      <c r="R21" s="2" t="e">
        <f>+#REF!*4</f>
        <v>#REF!</v>
      </c>
      <c r="S21" s="2" t="e">
        <f t="shared" si="4"/>
        <v>#REF!</v>
      </c>
      <c r="T21" s="2" t="e">
        <f t="shared" si="2"/>
        <v>#REF!</v>
      </c>
      <c r="V21" s="88">
        <f t="shared" si="5"/>
        <v>0</v>
      </c>
    </row>
    <row r="22" spans="1:41" s="18" customFormat="1" ht="16.5" customHeight="1" x14ac:dyDescent="0.25">
      <c r="A22" s="32" t="s">
        <v>50</v>
      </c>
      <c r="B22" s="15" t="s">
        <v>51</v>
      </c>
      <c r="C22" s="29">
        <f>SUM(C23:C25)</f>
        <v>3291036.4</v>
      </c>
      <c r="D22" s="29">
        <f t="shared" ref="D22:F22" si="13">SUM(D23:D25)</f>
        <v>11810315.719999999</v>
      </c>
      <c r="E22" s="29">
        <f t="shared" si="13"/>
        <v>1018244.0700000001</v>
      </c>
      <c r="F22" s="29">
        <f t="shared" si="13"/>
        <v>16119596.189999999</v>
      </c>
      <c r="G22" s="29">
        <f t="shared" ref="G22" si="14">+G23+G24+G25</f>
        <v>0</v>
      </c>
      <c r="H22" s="29">
        <f>SUM(H23:H25)</f>
        <v>0</v>
      </c>
      <c r="I22" s="29">
        <f>SUM(I23:I25)</f>
        <v>0</v>
      </c>
      <c r="J22" s="29">
        <f>SUM(J23:J25)</f>
        <v>0</v>
      </c>
      <c r="K22" s="29">
        <f t="shared" ref="K22:N22" si="15">+K23+K24+K25</f>
        <v>0</v>
      </c>
      <c r="L22" s="29">
        <f t="shared" si="15"/>
        <v>0</v>
      </c>
      <c r="M22" s="29">
        <f t="shared" si="15"/>
        <v>0</v>
      </c>
      <c r="N22" s="29">
        <f t="shared" si="15"/>
        <v>0</v>
      </c>
      <c r="O22" s="29" t="e">
        <f>+O23+O24+O25</f>
        <v>#REF!</v>
      </c>
      <c r="P22" s="29" t="e">
        <f>SUM(P23:P25)</f>
        <v>#REF!</v>
      </c>
      <c r="Q22" s="7">
        <f t="shared" si="1"/>
        <v>0</v>
      </c>
      <c r="R22" s="2" t="e">
        <f>+#REF!*4</f>
        <v>#REF!</v>
      </c>
      <c r="S22" s="2" t="e">
        <f t="shared" si="4"/>
        <v>#REF!</v>
      </c>
      <c r="T22" s="2" t="e">
        <f t="shared" si="2"/>
        <v>#REF!</v>
      </c>
      <c r="U22" s="12"/>
      <c r="V22" s="88">
        <f t="shared" si="5"/>
        <v>0</v>
      </c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</row>
    <row r="23" spans="1:41" s="27" customFormat="1" ht="16.5" customHeight="1" x14ac:dyDescent="0.25">
      <c r="A23" s="24" t="s">
        <v>52</v>
      </c>
      <c r="B23" s="25" t="s">
        <v>53</v>
      </c>
      <c r="C23" s="22">
        <v>1525753.28</v>
      </c>
      <c r="D23" s="22">
        <f>114509.82+3977842.76</f>
        <v>4092352.5799999996</v>
      </c>
      <c r="E23" s="22">
        <v>474982.81</v>
      </c>
      <c r="F23" s="22">
        <f t="shared" ref="F23:F25" si="16">SUM(C23:E23)</f>
        <v>6093088.669999999</v>
      </c>
      <c r="G23" s="22">
        <v>0</v>
      </c>
      <c r="H23" s="22">
        <v>0</v>
      </c>
      <c r="I23" s="22">
        <v>0</v>
      </c>
      <c r="J23" s="22">
        <f>SUM(G23:I23)</f>
        <v>0</v>
      </c>
      <c r="K23" s="22">
        <v>0</v>
      </c>
      <c r="L23" s="22">
        <v>0</v>
      </c>
      <c r="M23" s="22">
        <v>0</v>
      </c>
      <c r="N23" s="22">
        <f t="shared" ref="N23:N25" si="17">SUM(K23:M23)</f>
        <v>0</v>
      </c>
      <c r="O23" s="22" t="e">
        <f>+J23+F23+#REF!+N23</f>
        <v>#REF!</v>
      </c>
      <c r="P23" s="22" t="e">
        <f>+#REF!-#REF!</f>
        <v>#REF!</v>
      </c>
      <c r="Q23" s="7">
        <f t="shared" si="1"/>
        <v>0</v>
      </c>
      <c r="R23" s="2" t="e">
        <f>+#REF!*4</f>
        <v>#REF!</v>
      </c>
      <c r="S23" s="2" t="e">
        <f t="shared" si="4"/>
        <v>#REF!</v>
      </c>
      <c r="T23" s="2" t="e">
        <f t="shared" si="2"/>
        <v>#REF!</v>
      </c>
      <c r="V23" s="88">
        <f t="shared" si="5"/>
        <v>0</v>
      </c>
      <c r="W23" s="33"/>
      <c r="X23" s="34"/>
    </row>
    <row r="24" spans="1:41" s="27" customFormat="1" ht="17.25" customHeight="1" x14ac:dyDescent="0.25">
      <c r="A24" s="24" t="s">
        <v>54</v>
      </c>
      <c r="B24" s="25" t="s">
        <v>55</v>
      </c>
      <c r="C24" s="22">
        <v>1536304.76</v>
      </c>
      <c r="D24" s="22">
        <f>2850877.03+4041589.91</f>
        <v>6892466.9399999995</v>
      </c>
      <c r="E24" s="22">
        <v>475652.74</v>
      </c>
      <c r="F24" s="22">
        <f>SUM(C24:E24)</f>
        <v>8904424.4399999995</v>
      </c>
      <c r="G24" s="22">
        <v>0</v>
      </c>
      <c r="H24" s="22">
        <v>0</v>
      </c>
      <c r="I24" s="22">
        <v>0</v>
      </c>
      <c r="J24" s="22">
        <f>SUM(G24:I24)</f>
        <v>0</v>
      </c>
      <c r="K24" s="22">
        <v>0</v>
      </c>
      <c r="L24" s="22">
        <v>0</v>
      </c>
      <c r="M24" s="22">
        <v>0</v>
      </c>
      <c r="N24" s="22">
        <f t="shared" si="17"/>
        <v>0</v>
      </c>
      <c r="O24" s="22" t="e">
        <f>+J24+F24+#REF!+N24</f>
        <v>#REF!</v>
      </c>
      <c r="P24" s="22" t="e">
        <f>+#REF!-#REF!</f>
        <v>#REF!</v>
      </c>
      <c r="Q24" s="7">
        <f t="shared" si="1"/>
        <v>0</v>
      </c>
      <c r="R24" s="2" t="e">
        <f>+#REF!*4</f>
        <v>#REF!</v>
      </c>
      <c r="S24" s="2" t="e">
        <f t="shared" si="4"/>
        <v>#REF!</v>
      </c>
      <c r="T24" s="2" t="e">
        <f t="shared" si="2"/>
        <v>#REF!</v>
      </c>
      <c r="V24" s="88">
        <f t="shared" si="5"/>
        <v>0</v>
      </c>
      <c r="W24" s="33"/>
      <c r="X24" s="34"/>
    </row>
    <row r="25" spans="1:41" s="27" customFormat="1" ht="16.5" customHeight="1" thickBot="1" x14ac:dyDescent="0.3">
      <c r="A25" s="24" t="s">
        <v>56</v>
      </c>
      <c r="B25" s="25" t="s">
        <v>57</v>
      </c>
      <c r="C25" s="22">
        <v>228978.36</v>
      </c>
      <c r="D25" s="22">
        <f>275693.98+549802.22</f>
        <v>825496.2</v>
      </c>
      <c r="E25" s="22">
        <v>67608.52</v>
      </c>
      <c r="F25" s="22">
        <f t="shared" si="16"/>
        <v>1122083.08</v>
      </c>
      <c r="G25" s="22">
        <v>0</v>
      </c>
      <c r="H25" s="22">
        <v>0</v>
      </c>
      <c r="I25" s="22">
        <v>0</v>
      </c>
      <c r="J25" s="22">
        <f>SUM(G25:I25)</f>
        <v>0</v>
      </c>
      <c r="K25" s="22">
        <v>0</v>
      </c>
      <c r="L25" s="22">
        <v>0</v>
      </c>
      <c r="M25" s="22">
        <v>0</v>
      </c>
      <c r="N25" s="22">
        <f t="shared" si="17"/>
        <v>0</v>
      </c>
      <c r="O25" s="22" t="e">
        <f>+J25+F25+#REF!+N25</f>
        <v>#REF!</v>
      </c>
      <c r="P25" s="22" t="e">
        <f>+#REF!-#REF!</f>
        <v>#REF!</v>
      </c>
      <c r="Q25" s="7">
        <f t="shared" si="1"/>
        <v>0</v>
      </c>
      <c r="R25" s="2" t="e">
        <f>+#REF!*4</f>
        <v>#REF!</v>
      </c>
      <c r="S25" s="2" t="e">
        <f t="shared" si="4"/>
        <v>#REF!</v>
      </c>
      <c r="T25" s="2" t="e">
        <f t="shared" si="2"/>
        <v>#REF!</v>
      </c>
      <c r="V25" s="88">
        <f t="shared" si="5"/>
        <v>0</v>
      </c>
      <c r="W25" s="33"/>
      <c r="X25" s="34"/>
    </row>
    <row r="26" spans="1:41" s="13" customFormat="1" ht="20.25" customHeight="1" x14ac:dyDescent="0.25">
      <c r="A26" s="9">
        <v>2.2000000000000002</v>
      </c>
      <c r="B26" s="10" t="s">
        <v>58</v>
      </c>
      <c r="C26" s="11">
        <f>+C27+C35+C38+C41+C46+C54+C58+C74</f>
        <v>5535040.4900000002</v>
      </c>
      <c r="D26" s="11">
        <f>+D27+D35+D38+D41+D46+D54+D58+D74</f>
        <v>98333314.209999993</v>
      </c>
      <c r="E26" s="11">
        <f t="shared" ref="E26:P26" si="18">+E27+E35+E38+E41+E46+E54+E58+E74</f>
        <v>7418459.1000000006</v>
      </c>
      <c r="F26" s="11">
        <f t="shared" si="18"/>
        <v>111286813.8</v>
      </c>
      <c r="G26" s="11">
        <f t="shared" si="18"/>
        <v>0</v>
      </c>
      <c r="H26" s="11">
        <f t="shared" si="18"/>
        <v>0</v>
      </c>
      <c r="I26" s="11">
        <f t="shared" si="18"/>
        <v>0</v>
      </c>
      <c r="J26" s="11">
        <f t="shared" si="18"/>
        <v>0</v>
      </c>
      <c r="K26" s="11">
        <f t="shared" si="18"/>
        <v>0</v>
      </c>
      <c r="L26" s="11">
        <f t="shared" si="18"/>
        <v>0</v>
      </c>
      <c r="M26" s="11">
        <f t="shared" si="18"/>
        <v>0</v>
      </c>
      <c r="N26" s="11">
        <f t="shared" si="18"/>
        <v>0</v>
      </c>
      <c r="O26" s="11" t="e">
        <f t="shared" si="18"/>
        <v>#REF!</v>
      </c>
      <c r="P26" s="11" t="e">
        <f t="shared" si="18"/>
        <v>#REF!</v>
      </c>
      <c r="Q26" s="7">
        <f t="shared" si="1"/>
        <v>0</v>
      </c>
      <c r="R26" s="2" t="e">
        <f>+#REF!*4</f>
        <v>#REF!</v>
      </c>
      <c r="S26" s="2" t="e">
        <f t="shared" si="4"/>
        <v>#REF!</v>
      </c>
      <c r="T26" s="2" t="e">
        <f t="shared" si="2"/>
        <v>#REF!</v>
      </c>
      <c r="U26" s="12"/>
      <c r="V26" s="88">
        <f t="shared" si="5"/>
        <v>9.3132257461547852E-9</v>
      </c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</row>
    <row r="27" spans="1:41" s="18" customFormat="1" ht="14.25" customHeight="1" x14ac:dyDescent="0.25">
      <c r="A27" s="32" t="s">
        <v>59</v>
      </c>
      <c r="B27" s="15" t="s">
        <v>60</v>
      </c>
      <c r="C27" s="29">
        <f>SUM(C28:C34)</f>
        <v>0</v>
      </c>
      <c r="D27" s="29">
        <f t="shared" ref="D27:F27" si="19">SUM(D28:D34)</f>
        <v>7274068.3499999996</v>
      </c>
      <c r="E27" s="29">
        <f t="shared" si="19"/>
        <v>2951641.91</v>
      </c>
      <c r="F27" s="29">
        <f t="shared" si="19"/>
        <v>10225710.260000002</v>
      </c>
      <c r="G27" s="29">
        <f t="shared" ref="G27:P27" si="20">SUM(G28:G34)</f>
        <v>0</v>
      </c>
      <c r="H27" s="29">
        <f t="shared" si="20"/>
        <v>0</v>
      </c>
      <c r="I27" s="29">
        <f t="shared" si="20"/>
        <v>0</v>
      </c>
      <c r="J27" s="29">
        <f t="shared" si="20"/>
        <v>0</v>
      </c>
      <c r="K27" s="29">
        <f t="shared" si="20"/>
        <v>0</v>
      </c>
      <c r="L27" s="29">
        <f t="shared" si="20"/>
        <v>0</v>
      </c>
      <c r="M27" s="29">
        <f t="shared" si="20"/>
        <v>0</v>
      </c>
      <c r="N27" s="29">
        <f t="shared" si="20"/>
        <v>0</v>
      </c>
      <c r="O27" s="29" t="e">
        <f t="shared" si="20"/>
        <v>#REF!</v>
      </c>
      <c r="P27" s="29" t="e">
        <f t="shared" si="20"/>
        <v>#REF!</v>
      </c>
      <c r="Q27" s="7">
        <f t="shared" si="1"/>
        <v>0</v>
      </c>
      <c r="R27" s="2" t="e">
        <f>+#REF!*4</f>
        <v>#REF!</v>
      </c>
      <c r="S27" s="2" t="e">
        <f t="shared" si="4"/>
        <v>#REF!</v>
      </c>
      <c r="T27" s="2" t="e">
        <f t="shared" si="2"/>
        <v>#REF!</v>
      </c>
      <c r="U27" s="12"/>
      <c r="V27" s="88">
        <f t="shared" si="5"/>
        <v>1.862645149230957E-9</v>
      </c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</row>
    <row r="28" spans="1:41" s="1" customFormat="1" ht="18.75" customHeight="1" x14ac:dyDescent="0.25">
      <c r="A28" s="19" t="s">
        <v>61</v>
      </c>
      <c r="B28" s="20" t="s">
        <v>62</v>
      </c>
      <c r="C28" s="23"/>
      <c r="D28" s="22">
        <v>0</v>
      </c>
      <c r="E28" s="22">
        <v>0</v>
      </c>
      <c r="F28" s="22">
        <f t="shared" ref="F28:F34" si="21">SUM(C28:E28)</f>
        <v>0</v>
      </c>
      <c r="G28" s="22">
        <v>0</v>
      </c>
      <c r="H28" s="22">
        <v>0</v>
      </c>
      <c r="I28" s="22">
        <v>0</v>
      </c>
      <c r="J28" s="22">
        <f t="shared" ref="J28:J34" si="22">SUM(G28:I28)</f>
        <v>0</v>
      </c>
      <c r="K28" s="22">
        <v>0</v>
      </c>
      <c r="L28" s="22">
        <v>0</v>
      </c>
      <c r="M28" s="22">
        <v>0</v>
      </c>
      <c r="N28" s="22">
        <f t="shared" ref="N28:N34" si="23">SUM(K28:M28)</f>
        <v>0</v>
      </c>
      <c r="O28" s="22" t="e">
        <f>+J28+F28+#REF!+N28</f>
        <v>#REF!</v>
      </c>
      <c r="P28" s="22" t="e">
        <f>+#REF!-#REF!</f>
        <v>#REF!</v>
      </c>
      <c r="Q28" s="7">
        <f t="shared" si="1"/>
        <v>0</v>
      </c>
      <c r="R28" s="2" t="e">
        <f>+#REF!*4</f>
        <v>#REF!</v>
      </c>
      <c r="S28" s="2" t="e">
        <f t="shared" si="4"/>
        <v>#REF!</v>
      </c>
      <c r="T28" s="2" t="e">
        <f t="shared" si="2"/>
        <v>#REF!</v>
      </c>
      <c r="V28" s="88">
        <f t="shared" si="5"/>
        <v>0</v>
      </c>
    </row>
    <row r="29" spans="1:41" s="1" customFormat="1" ht="16.5" customHeight="1" x14ac:dyDescent="0.25">
      <c r="A29" s="19" t="s">
        <v>63</v>
      </c>
      <c r="B29" s="20" t="s">
        <v>64</v>
      </c>
      <c r="C29" s="22"/>
      <c r="D29" s="22">
        <v>1571507.95</v>
      </c>
      <c r="E29" s="22">
        <v>302846.45</v>
      </c>
      <c r="F29" s="22">
        <f t="shared" si="21"/>
        <v>1874354.4</v>
      </c>
      <c r="G29" s="22">
        <v>0</v>
      </c>
      <c r="H29" s="22">
        <v>0</v>
      </c>
      <c r="I29" s="22">
        <v>0</v>
      </c>
      <c r="J29" s="22">
        <f t="shared" si="22"/>
        <v>0</v>
      </c>
      <c r="K29" s="22">
        <v>0</v>
      </c>
      <c r="L29" s="22">
        <v>0</v>
      </c>
      <c r="M29" s="22">
        <v>0</v>
      </c>
      <c r="N29" s="22">
        <f t="shared" si="23"/>
        <v>0</v>
      </c>
      <c r="O29" s="22" t="e">
        <f>+J29+F29+#REF!+N29</f>
        <v>#REF!</v>
      </c>
      <c r="P29" s="22" t="e">
        <f>+#REF!-#REF!</f>
        <v>#REF!</v>
      </c>
      <c r="Q29" s="7">
        <f t="shared" si="1"/>
        <v>0</v>
      </c>
      <c r="R29" s="2" t="e">
        <f>+#REF!*4</f>
        <v>#REF!</v>
      </c>
      <c r="S29" s="2" t="e">
        <f t="shared" si="4"/>
        <v>#REF!</v>
      </c>
      <c r="T29" s="2" t="e">
        <f t="shared" si="2"/>
        <v>#REF!</v>
      </c>
      <c r="V29" s="88">
        <f t="shared" si="5"/>
        <v>0</v>
      </c>
    </row>
    <row r="30" spans="1:41" s="1" customFormat="1" ht="15" customHeight="1" x14ac:dyDescent="0.25">
      <c r="A30" s="19" t="s">
        <v>65</v>
      </c>
      <c r="B30" s="20" t="s">
        <v>66</v>
      </c>
      <c r="C30" s="22">
        <v>0</v>
      </c>
      <c r="D30" s="22">
        <v>1625</v>
      </c>
      <c r="E30" s="22">
        <v>0</v>
      </c>
      <c r="F30" s="22">
        <f t="shared" si="21"/>
        <v>1625</v>
      </c>
      <c r="G30" s="22">
        <v>0</v>
      </c>
      <c r="H30" s="22">
        <v>0</v>
      </c>
      <c r="I30" s="22">
        <v>0</v>
      </c>
      <c r="J30" s="22">
        <f t="shared" si="22"/>
        <v>0</v>
      </c>
      <c r="K30" s="22">
        <v>0</v>
      </c>
      <c r="L30" s="22">
        <v>0</v>
      </c>
      <c r="M30" s="22">
        <v>0</v>
      </c>
      <c r="N30" s="22">
        <f t="shared" si="23"/>
        <v>0</v>
      </c>
      <c r="O30" s="22" t="e">
        <f>+J30+F30+#REF!+N30</f>
        <v>#REF!</v>
      </c>
      <c r="P30" s="22" t="e">
        <f>+#REF!-#REF!</f>
        <v>#REF!</v>
      </c>
      <c r="Q30" s="7">
        <f t="shared" si="1"/>
        <v>0</v>
      </c>
      <c r="R30" s="2" t="e">
        <f>+#REF!*4</f>
        <v>#REF!</v>
      </c>
      <c r="S30" s="2" t="e">
        <f t="shared" si="4"/>
        <v>#REF!</v>
      </c>
      <c r="T30" s="2" t="e">
        <f t="shared" si="2"/>
        <v>#REF!</v>
      </c>
      <c r="V30" s="88">
        <f t="shared" si="5"/>
        <v>0</v>
      </c>
    </row>
    <row r="31" spans="1:41" s="1" customFormat="1" ht="18" customHeight="1" x14ac:dyDescent="0.25">
      <c r="A31" s="19" t="s">
        <v>67</v>
      </c>
      <c r="B31" s="20" t="s">
        <v>68</v>
      </c>
      <c r="C31" s="22">
        <v>0</v>
      </c>
      <c r="D31" s="22">
        <v>4119065.36</v>
      </c>
      <c r="E31" s="22">
        <v>1785839.8</v>
      </c>
      <c r="F31" s="22">
        <f t="shared" si="21"/>
        <v>5904905.1600000001</v>
      </c>
      <c r="G31" s="22">
        <v>0</v>
      </c>
      <c r="H31" s="22">
        <v>0</v>
      </c>
      <c r="I31" s="22">
        <v>0</v>
      </c>
      <c r="J31" s="22">
        <f t="shared" si="22"/>
        <v>0</v>
      </c>
      <c r="K31" s="22">
        <v>0</v>
      </c>
      <c r="L31" s="22">
        <v>0</v>
      </c>
      <c r="M31" s="22">
        <v>0</v>
      </c>
      <c r="N31" s="22">
        <f t="shared" si="23"/>
        <v>0</v>
      </c>
      <c r="O31" s="22" t="e">
        <f>+J31+F31+#REF!+N31</f>
        <v>#REF!</v>
      </c>
      <c r="P31" s="22" t="e">
        <f>+#REF!-#REF!</f>
        <v>#REF!</v>
      </c>
      <c r="Q31" s="7">
        <f t="shared" si="1"/>
        <v>0</v>
      </c>
      <c r="R31" s="2" t="e">
        <f>+#REF!*4</f>
        <v>#REF!</v>
      </c>
      <c r="S31" s="2" t="e">
        <f t="shared" si="4"/>
        <v>#REF!</v>
      </c>
      <c r="T31" s="2" t="e">
        <f t="shared" si="2"/>
        <v>#REF!</v>
      </c>
      <c r="V31" s="88">
        <f t="shared" si="5"/>
        <v>4.6566128730773926E-10</v>
      </c>
    </row>
    <row r="32" spans="1:41" s="1" customFormat="1" ht="18" customHeight="1" x14ac:dyDescent="0.25">
      <c r="A32" s="19" t="s">
        <v>69</v>
      </c>
      <c r="B32" s="20" t="s">
        <v>70</v>
      </c>
      <c r="C32" s="22">
        <v>0</v>
      </c>
      <c r="D32" s="22">
        <v>1468691.04</v>
      </c>
      <c r="E32" s="22">
        <v>859379.66</v>
      </c>
      <c r="F32" s="22">
        <f t="shared" si="21"/>
        <v>2328070.7000000002</v>
      </c>
      <c r="G32" s="22">
        <v>0</v>
      </c>
      <c r="H32" s="22">
        <v>0</v>
      </c>
      <c r="I32" s="22">
        <v>0</v>
      </c>
      <c r="J32" s="22">
        <f t="shared" si="22"/>
        <v>0</v>
      </c>
      <c r="K32" s="22">
        <v>0</v>
      </c>
      <c r="L32" s="22">
        <v>0</v>
      </c>
      <c r="M32" s="22">
        <v>0</v>
      </c>
      <c r="N32" s="22">
        <f t="shared" si="23"/>
        <v>0</v>
      </c>
      <c r="O32" s="22" t="e">
        <f>+J32+F32+#REF!+N32</f>
        <v>#REF!</v>
      </c>
      <c r="P32" s="22" t="e">
        <f>+#REF!-#REF!</f>
        <v>#REF!</v>
      </c>
      <c r="Q32" s="7">
        <f t="shared" si="1"/>
        <v>0</v>
      </c>
      <c r="R32" s="2" t="e">
        <f>+#REF!*4</f>
        <v>#REF!</v>
      </c>
      <c r="S32" s="2" t="e">
        <f t="shared" si="4"/>
        <v>#REF!</v>
      </c>
      <c r="T32" s="2" t="e">
        <f t="shared" si="2"/>
        <v>#REF!</v>
      </c>
      <c r="V32" s="88">
        <f t="shared" si="5"/>
        <v>0</v>
      </c>
    </row>
    <row r="33" spans="1:41" s="1" customFormat="1" ht="18" customHeight="1" x14ac:dyDescent="0.25">
      <c r="A33" s="19" t="s">
        <v>71</v>
      </c>
      <c r="B33" s="20" t="s">
        <v>72</v>
      </c>
      <c r="C33" s="22">
        <v>0</v>
      </c>
      <c r="D33" s="22">
        <v>5588</v>
      </c>
      <c r="E33" s="22">
        <v>2676</v>
      </c>
      <c r="F33" s="22">
        <f t="shared" si="21"/>
        <v>8264</v>
      </c>
      <c r="G33" s="22">
        <v>0</v>
      </c>
      <c r="H33" s="22">
        <v>0</v>
      </c>
      <c r="I33" s="22">
        <v>0</v>
      </c>
      <c r="J33" s="22">
        <f t="shared" si="22"/>
        <v>0</v>
      </c>
      <c r="K33" s="22">
        <v>0</v>
      </c>
      <c r="L33" s="22">
        <v>0</v>
      </c>
      <c r="M33" s="22">
        <v>0</v>
      </c>
      <c r="N33" s="22">
        <f t="shared" si="23"/>
        <v>0</v>
      </c>
      <c r="O33" s="22" t="e">
        <f>+J33+F33+#REF!+N33</f>
        <v>#REF!</v>
      </c>
      <c r="P33" s="22" t="e">
        <f>+#REF!-#REF!</f>
        <v>#REF!</v>
      </c>
      <c r="Q33" s="7">
        <f t="shared" si="1"/>
        <v>0</v>
      </c>
      <c r="R33" s="2" t="e">
        <f>+#REF!*4</f>
        <v>#REF!</v>
      </c>
      <c r="S33" s="2" t="e">
        <f t="shared" si="4"/>
        <v>#REF!</v>
      </c>
      <c r="T33" s="2" t="e">
        <f t="shared" si="2"/>
        <v>#REF!</v>
      </c>
      <c r="V33" s="88">
        <f t="shared" si="5"/>
        <v>0</v>
      </c>
    </row>
    <row r="34" spans="1:41" s="1" customFormat="1" ht="16.5" customHeight="1" x14ac:dyDescent="0.25">
      <c r="A34" s="19" t="s">
        <v>73</v>
      </c>
      <c r="B34" s="20" t="s">
        <v>74</v>
      </c>
      <c r="C34" s="22">
        <v>0</v>
      </c>
      <c r="D34" s="22">
        <v>107591</v>
      </c>
      <c r="E34" s="22">
        <v>900</v>
      </c>
      <c r="F34" s="22">
        <f t="shared" si="21"/>
        <v>108491</v>
      </c>
      <c r="G34" s="22">
        <v>0</v>
      </c>
      <c r="H34" s="22">
        <v>0</v>
      </c>
      <c r="I34" s="22">
        <v>0</v>
      </c>
      <c r="J34" s="22">
        <f t="shared" si="22"/>
        <v>0</v>
      </c>
      <c r="K34" s="22">
        <v>0</v>
      </c>
      <c r="L34" s="22">
        <v>0</v>
      </c>
      <c r="M34" s="22">
        <v>0</v>
      </c>
      <c r="N34" s="22">
        <f t="shared" si="23"/>
        <v>0</v>
      </c>
      <c r="O34" s="22" t="e">
        <f>+J34+F34+#REF!+N34</f>
        <v>#REF!</v>
      </c>
      <c r="P34" s="22" t="e">
        <f>+#REF!-#REF!</f>
        <v>#REF!</v>
      </c>
      <c r="Q34" s="7">
        <f t="shared" si="1"/>
        <v>0</v>
      </c>
      <c r="R34" s="2" t="e">
        <f>+#REF!*4</f>
        <v>#REF!</v>
      </c>
      <c r="S34" s="2" t="e">
        <f t="shared" si="4"/>
        <v>#REF!</v>
      </c>
      <c r="T34" s="2" t="e">
        <f t="shared" si="2"/>
        <v>#REF!</v>
      </c>
      <c r="V34" s="88">
        <f t="shared" si="5"/>
        <v>0</v>
      </c>
      <c r="W34" s="17"/>
    </row>
    <row r="35" spans="1:41" s="18" customFormat="1" ht="15" customHeight="1" x14ac:dyDescent="0.25">
      <c r="A35" s="28" t="s">
        <v>75</v>
      </c>
      <c r="B35" s="15" t="s">
        <v>76</v>
      </c>
      <c r="C35" s="29">
        <f>SUM(C36:C37)</f>
        <v>0</v>
      </c>
      <c r="D35" s="29">
        <f t="shared" ref="D35:U35" si="24">SUM(D36:D37)</f>
        <v>2091648.15</v>
      </c>
      <c r="E35" s="29">
        <f t="shared" si="24"/>
        <v>843951.54</v>
      </c>
      <c r="F35" s="29">
        <f t="shared" si="24"/>
        <v>2935599.69</v>
      </c>
      <c r="G35" s="29">
        <f t="shared" si="24"/>
        <v>0</v>
      </c>
      <c r="H35" s="29">
        <f t="shared" si="24"/>
        <v>0</v>
      </c>
      <c r="I35" s="29">
        <f t="shared" si="24"/>
        <v>0</v>
      </c>
      <c r="J35" s="29">
        <f t="shared" si="24"/>
        <v>0</v>
      </c>
      <c r="K35" s="29">
        <f t="shared" si="24"/>
        <v>0</v>
      </c>
      <c r="L35" s="29">
        <f t="shared" si="24"/>
        <v>0</v>
      </c>
      <c r="M35" s="29">
        <f t="shared" si="24"/>
        <v>0</v>
      </c>
      <c r="N35" s="29">
        <f t="shared" si="24"/>
        <v>0</v>
      </c>
      <c r="O35" s="29" t="e">
        <f t="shared" si="24"/>
        <v>#REF!</v>
      </c>
      <c r="P35" s="29" t="e">
        <f t="shared" si="24"/>
        <v>#REF!</v>
      </c>
      <c r="Q35" s="29">
        <f t="shared" si="24"/>
        <v>0</v>
      </c>
      <c r="R35" s="29" t="e">
        <f t="shared" si="24"/>
        <v>#REF!</v>
      </c>
      <c r="S35" s="29" t="e">
        <f t="shared" si="24"/>
        <v>#REF!</v>
      </c>
      <c r="T35" s="29" t="e">
        <f t="shared" si="24"/>
        <v>#REF!</v>
      </c>
      <c r="U35" s="29">
        <f t="shared" si="24"/>
        <v>0</v>
      </c>
      <c r="V35" s="88">
        <f t="shared" si="5"/>
        <v>0</v>
      </c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</row>
    <row r="36" spans="1:41" s="1" customFormat="1" ht="17.25" customHeight="1" x14ac:dyDescent="0.25">
      <c r="A36" s="19" t="s">
        <v>77</v>
      </c>
      <c r="B36" s="20" t="s">
        <v>78</v>
      </c>
      <c r="C36" s="22">
        <v>0</v>
      </c>
      <c r="D36" s="22"/>
      <c r="E36" s="22">
        <v>525100</v>
      </c>
      <c r="F36" s="22">
        <f t="shared" ref="F36:F37" si="25">SUM(C36:E36)</f>
        <v>525100</v>
      </c>
      <c r="G36" s="22">
        <v>0</v>
      </c>
      <c r="H36" s="22">
        <v>0</v>
      </c>
      <c r="I36" s="22">
        <v>0</v>
      </c>
      <c r="J36" s="22">
        <f>SUM(G36:I36)</f>
        <v>0</v>
      </c>
      <c r="K36" s="22">
        <v>0</v>
      </c>
      <c r="L36" s="22">
        <v>0</v>
      </c>
      <c r="M36" s="22">
        <v>0</v>
      </c>
      <c r="N36" s="22">
        <f t="shared" ref="N36:N37" si="26">SUM(K36:M36)</f>
        <v>0</v>
      </c>
      <c r="O36" s="22" t="e">
        <f>+J36+F36+#REF!+N36</f>
        <v>#REF!</v>
      </c>
      <c r="P36" s="22" t="e">
        <f>+#REF!-#REF!</f>
        <v>#REF!</v>
      </c>
      <c r="Q36" s="7">
        <f t="shared" si="1"/>
        <v>0</v>
      </c>
      <c r="R36" s="2" t="e">
        <f>+#REF!*4</f>
        <v>#REF!</v>
      </c>
      <c r="S36" s="2" t="e">
        <f t="shared" si="4"/>
        <v>#REF!</v>
      </c>
      <c r="T36" s="2" t="e">
        <f t="shared" si="2"/>
        <v>#REF!</v>
      </c>
      <c r="V36" s="88">
        <f t="shared" si="5"/>
        <v>0</v>
      </c>
    </row>
    <row r="37" spans="1:41" s="1" customFormat="1" ht="15" customHeight="1" x14ac:dyDescent="0.25">
      <c r="A37" s="19" t="s">
        <v>79</v>
      </c>
      <c r="B37" s="20" t="s">
        <v>80</v>
      </c>
      <c r="C37" s="22">
        <v>0</v>
      </c>
      <c r="D37" s="22">
        <v>2091648.15</v>
      </c>
      <c r="E37" s="22">
        <v>318851.53999999998</v>
      </c>
      <c r="F37" s="22">
        <f t="shared" si="25"/>
        <v>2410499.69</v>
      </c>
      <c r="G37" s="22">
        <v>0</v>
      </c>
      <c r="H37" s="22">
        <v>0</v>
      </c>
      <c r="I37" s="22">
        <v>0</v>
      </c>
      <c r="J37" s="22">
        <f>SUM(G37:I37)</f>
        <v>0</v>
      </c>
      <c r="K37" s="22">
        <v>0</v>
      </c>
      <c r="L37" s="22">
        <v>0</v>
      </c>
      <c r="M37" s="22">
        <v>0</v>
      </c>
      <c r="N37" s="22">
        <f t="shared" si="26"/>
        <v>0</v>
      </c>
      <c r="O37" s="22" t="e">
        <f>+J37+F37+#REF!+N37</f>
        <v>#REF!</v>
      </c>
      <c r="P37" s="22" t="e">
        <f>+#REF!-#REF!</f>
        <v>#REF!</v>
      </c>
      <c r="Q37" s="7">
        <f t="shared" si="1"/>
        <v>0</v>
      </c>
      <c r="R37" s="2" t="e">
        <f>+#REF!*4</f>
        <v>#REF!</v>
      </c>
      <c r="S37" s="2" t="e">
        <f t="shared" si="4"/>
        <v>#REF!</v>
      </c>
      <c r="T37" s="2" t="e">
        <f t="shared" si="2"/>
        <v>#REF!</v>
      </c>
      <c r="V37" s="88">
        <f t="shared" si="5"/>
        <v>0</v>
      </c>
    </row>
    <row r="38" spans="1:41" s="18" customFormat="1" ht="15" customHeight="1" x14ac:dyDescent="0.25">
      <c r="A38" s="28" t="s">
        <v>81</v>
      </c>
      <c r="B38" s="15" t="s">
        <v>82</v>
      </c>
      <c r="C38" s="29">
        <f>SUM(C39:C40)</f>
        <v>0</v>
      </c>
      <c r="D38" s="29">
        <f t="shared" ref="D38:P38" si="27">SUM(D39:D40)</f>
        <v>2471422.4300000002</v>
      </c>
      <c r="E38" s="29">
        <f t="shared" si="27"/>
        <v>600452</v>
      </c>
      <c r="F38" s="29">
        <f t="shared" si="27"/>
        <v>3071874.43</v>
      </c>
      <c r="G38" s="29">
        <f t="shared" si="27"/>
        <v>0</v>
      </c>
      <c r="H38" s="29">
        <f t="shared" si="27"/>
        <v>0</v>
      </c>
      <c r="I38" s="29">
        <f t="shared" si="27"/>
        <v>0</v>
      </c>
      <c r="J38" s="29">
        <f t="shared" si="27"/>
        <v>0</v>
      </c>
      <c r="K38" s="29">
        <f t="shared" si="27"/>
        <v>0</v>
      </c>
      <c r="L38" s="29">
        <f t="shared" si="27"/>
        <v>0</v>
      </c>
      <c r="M38" s="29">
        <f t="shared" si="27"/>
        <v>0</v>
      </c>
      <c r="N38" s="29">
        <f t="shared" si="27"/>
        <v>0</v>
      </c>
      <c r="O38" s="29" t="e">
        <f t="shared" si="27"/>
        <v>#REF!</v>
      </c>
      <c r="P38" s="29" t="e">
        <f t="shared" si="27"/>
        <v>#REF!</v>
      </c>
      <c r="Q38" s="7">
        <f t="shared" si="1"/>
        <v>0</v>
      </c>
      <c r="R38" s="2" t="e">
        <f>+#REF!*4</f>
        <v>#REF!</v>
      </c>
      <c r="S38" s="2" t="e">
        <f t="shared" si="4"/>
        <v>#REF!</v>
      </c>
      <c r="T38" s="2" t="e">
        <f t="shared" si="2"/>
        <v>#REF!</v>
      </c>
      <c r="U38" s="12"/>
      <c r="V38" s="88">
        <f t="shared" si="5"/>
        <v>0</v>
      </c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</row>
    <row r="39" spans="1:41" s="1" customFormat="1" ht="14.25" customHeight="1" x14ac:dyDescent="0.25">
      <c r="A39" s="19" t="s">
        <v>83</v>
      </c>
      <c r="B39" s="20" t="s">
        <v>84</v>
      </c>
      <c r="C39" s="22">
        <v>0</v>
      </c>
      <c r="D39" s="22">
        <f>1656399.59-30522.98+823988.36+21557.46</f>
        <v>2471422.4300000002</v>
      </c>
      <c r="E39" s="22">
        <v>600452</v>
      </c>
      <c r="F39" s="22">
        <f t="shared" ref="F39" si="28">SUM(C39:E39)</f>
        <v>3071874.43</v>
      </c>
      <c r="G39" s="22">
        <v>0</v>
      </c>
      <c r="H39" s="22">
        <v>0</v>
      </c>
      <c r="I39" s="22">
        <v>0</v>
      </c>
      <c r="J39" s="22">
        <f>SUM(G39:I39)</f>
        <v>0</v>
      </c>
      <c r="K39" s="22">
        <v>0</v>
      </c>
      <c r="L39" s="22">
        <v>0</v>
      </c>
      <c r="M39" s="22">
        <v>0</v>
      </c>
      <c r="N39" s="22">
        <f t="shared" ref="N39:N40" si="29">SUM(K39:M39)</f>
        <v>0</v>
      </c>
      <c r="O39" s="22" t="e">
        <f>+J39+F39+#REF!+N39</f>
        <v>#REF!</v>
      </c>
      <c r="P39" s="22" t="e">
        <f>+#REF!-#REF!</f>
        <v>#REF!</v>
      </c>
      <c r="Q39" s="7">
        <f t="shared" si="1"/>
        <v>0</v>
      </c>
      <c r="R39" s="2" t="e">
        <f>+#REF!*4</f>
        <v>#REF!</v>
      </c>
      <c r="S39" s="2" t="e">
        <f t="shared" si="4"/>
        <v>#REF!</v>
      </c>
      <c r="T39" s="2" t="e">
        <f t="shared" si="2"/>
        <v>#REF!</v>
      </c>
      <c r="V39" s="88">
        <f t="shared" si="5"/>
        <v>0</v>
      </c>
    </row>
    <row r="40" spans="1:41" s="1" customFormat="1" ht="12.75" customHeight="1" x14ac:dyDescent="0.25">
      <c r="A40" s="19" t="s">
        <v>85</v>
      </c>
      <c r="B40" s="20" t="s">
        <v>86</v>
      </c>
      <c r="C40" s="22">
        <v>0</v>
      </c>
      <c r="D40" s="22"/>
      <c r="E40" s="22">
        <v>0</v>
      </c>
      <c r="F40" s="22">
        <f>SUM(C40:E40)</f>
        <v>0</v>
      </c>
      <c r="G40" s="22">
        <v>0</v>
      </c>
      <c r="H40" s="22">
        <v>0</v>
      </c>
      <c r="I40" s="22">
        <v>0</v>
      </c>
      <c r="J40" s="22">
        <f>SUM(G40:I40)</f>
        <v>0</v>
      </c>
      <c r="K40" s="22">
        <v>0</v>
      </c>
      <c r="L40" s="22">
        <v>0</v>
      </c>
      <c r="M40" s="22">
        <v>0</v>
      </c>
      <c r="N40" s="22">
        <f t="shared" si="29"/>
        <v>0</v>
      </c>
      <c r="O40" s="22" t="e">
        <f>+J40+F40+#REF!+N40</f>
        <v>#REF!</v>
      </c>
      <c r="P40" s="22" t="e">
        <f>+#REF!-#REF!</f>
        <v>#REF!</v>
      </c>
      <c r="Q40" s="7">
        <f t="shared" si="1"/>
        <v>0</v>
      </c>
      <c r="R40" s="2" t="e">
        <f>+#REF!*4</f>
        <v>#REF!</v>
      </c>
      <c r="S40" s="2" t="e">
        <f t="shared" si="4"/>
        <v>#REF!</v>
      </c>
      <c r="T40" s="2" t="e">
        <f t="shared" si="2"/>
        <v>#REF!</v>
      </c>
      <c r="V40" s="88">
        <f t="shared" si="5"/>
        <v>0</v>
      </c>
    </row>
    <row r="41" spans="1:41" s="18" customFormat="1" ht="20.25" customHeight="1" x14ac:dyDescent="0.25">
      <c r="A41" s="28" t="s">
        <v>87</v>
      </c>
      <c r="B41" s="15" t="s">
        <v>88</v>
      </c>
      <c r="C41" s="29">
        <f t="shared" ref="C41:F41" si="30">SUM(C42:C45)</f>
        <v>0</v>
      </c>
      <c r="D41" s="29">
        <f t="shared" si="30"/>
        <v>26963922.259999998</v>
      </c>
      <c r="E41" s="29">
        <f t="shared" si="30"/>
        <v>202563.95</v>
      </c>
      <c r="F41" s="29">
        <f t="shared" si="30"/>
        <v>27166486.209999997</v>
      </c>
      <c r="G41" s="29">
        <f t="shared" ref="G41" si="31">+G42+G43+G45</f>
        <v>0</v>
      </c>
      <c r="H41" s="29">
        <f>SUM(H42:H45)</f>
        <v>0</v>
      </c>
      <c r="I41" s="29">
        <f>SUM(I42:I45)</f>
        <v>0</v>
      </c>
      <c r="J41" s="29">
        <f>SUM(J42:J45)</f>
        <v>0</v>
      </c>
      <c r="K41" s="29">
        <f t="shared" ref="K41:N41" si="32">+K42+K43+K45</f>
        <v>0</v>
      </c>
      <c r="L41" s="29">
        <f t="shared" si="32"/>
        <v>0</v>
      </c>
      <c r="M41" s="29">
        <f t="shared" si="32"/>
        <v>0</v>
      </c>
      <c r="N41" s="29">
        <f t="shared" si="32"/>
        <v>0</v>
      </c>
      <c r="O41" s="29" t="e">
        <f>+O42+O43+O45</f>
        <v>#REF!</v>
      </c>
      <c r="P41" s="29" t="e">
        <f>SUM(P42:P45)</f>
        <v>#REF!</v>
      </c>
      <c r="Q41" s="7">
        <f t="shared" si="1"/>
        <v>0</v>
      </c>
      <c r="R41" s="2" t="e">
        <f>+#REF!*4</f>
        <v>#REF!</v>
      </c>
      <c r="S41" s="2" t="e">
        <f t="shared" si="4"/>
        <v>#REF!</v>
      </c>
      <c r="T41" s="2" t="e">
        <f t="shared" si="2"/>
        <v>#REF!</v>
      </c>
      <c r="U41" s="12"/>
      <c r="V41" s="88">
        <f t="shared" si="5"/>
        <v>0</v>
      </c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</row>
    <row r="42" spans="1:41" s="1" customFormat="1" ht="15.75" customHeight="1" x14ac:dyDescent="0.25">
      <c r="A42" s="19" t="s">
        <v>89</v>
      </c>
      <c r="B42" s="20" t="s">
        <v>90</v>
      </c>
      <c r="C42" s="22">
        <v>0</v>
      </c>
      <c r="D42" s="22">
        <f>8425903.06+18397212.2</f>
        <v>26823115.259999998</v>
      </c>
      <c r="E42" s="22">
        <v>192777.95</v>
      </c>
      <c r="F42" s="22">
        <f t="shared" ref="F42:F45" si="33">SUM(C42:E42)</f>
        <v>27015893.209999997</v>
      </c>
      <c r="G42" s="22">
        <v>0</v>
      </c>
      <c r="H42" s="22">
        <v>0</v>
      </c>
      <c r="I42" s="22">
        <v>0</v>
      </c>
      <c r="J42" s="22">
        <f>SUM(G42:I42)</f>
        <v>0</v>
      </c>
      <c r="K42" s="22">
        <v>0</v>
      </c>
      <c r="L42" s="22">
        <v>0</v>
      </c>
      <c r="M42" s="22">
        <v>0</v>
      </c>
      <c r="N42" s="22">
        <f t="shared" ref="N42:N45" si="34">SUM(K42:M42)</f>
        <v>0</v>
      </c>
      <c r="O42" s="22" t="e">
        <f>+J42+F42+#REF!+N42</f>
        <v>#REF!</v>
      </c>
      <c r="P42" s="22" t="e">
        <f>+#REF!-#REF!</f>
        <v>#REF!</v>
      </c>
      <c r="Q42" s="7">
        <f t="shared" si="1"/>
        <v>0</v>
      </c>
      <c r="R42" s="2" t="e">
        <f>+O42*4</f>
        <v>#REF!</v>
      </c>
      <c r="S42" s="2" t="e">
        <f t="shared" si="4"/>
        <v>#REF!</v>
      </c>
      <c r="T42" s="2" t="e">
        <f>+R42+S42</f>
        <v>#REF!</v>
      </c>
      <c r="V42" s="88">
        <f t="shared" si="5"/>
        <v>0</v>
      </c>
      <c r="W42" s="2"/>
    </row>
    <row r="43" spans="1:41" s="1" customFormat="1" ht="19.5" hidden="1" customHeight="1" x14ac:dyDescent="0.25">
      <c r="A43" s="19" t="s">
        <v>91</v>
      </c>
      <c r="B43" s="20" t="s">
        <v>92</v>
      </c>
      <c r="C43" s="22">
        <v>0</v>
      </c>
      <c r="D43" s="22"/>
      <c r="E43" s="22"/>
      <c r="F43" s="22">
        <f t="shared" si="33"/>
        <v>0</v>
      </c>
      <c r="G43" s="22">
        <v>0</v>
      </c>
      <c r="H43" s="22">
        <v>0</v>
      </c>
      <c r="I43" s="22">
        <v>0</v>
      </c>
      <c r="J43" s="22">
        <f>SUM(G43:I43)</f>
        <v>0</v>
      </c>
      <c r="K43" s="22">
        <v>0</v>
      </c>
      <c r="L43" s="22">
        <v>0</v>
      </c>
      <c r="M43" s="22">
        <v>0</v>
      </c>
      <c r="N43" s="22">
        <f t="shared" si="34"/>
        <v>0</v>
      </c>
      <c r="O43" s="22" t="e">
        <f>+J43+F43+#REF!+N43</f>
        <v>#REF!</v>
      </c>
      <c r="P43" s="22" t="e">
        <f>+#REF!-#REF!</f>
        <v>#REF!</v>
      </c>
      <c r="Q43" s="7">
        <f t="shared" si="1"/>
        <v>0</v>
      </c>
      <c r="R43" s="2" t="e">
        <f>+#REF!*4</f>
        <v>#REF!</v>
      </c>
      <c r="S43" s="2" t="e">
        <f t="shared" si="4"/>
        <v>#REF!</v>
      </c>
      <c r="T43" s="2" t="e">
        <f t="shared" si="2"/>
        <v>#REF!</v>
      </c>
      <c r="V43" s="88">
        <f t="shared" si="5"/>
        <v>0</v>
      </c>
      <c r="W43" s="2"/>
    </row>
    <row r="44" spans="1:41" s="1" customFormat="1" ht="19.5" hidden="1" customHeight="1" x14ac:dyDescent="0.25">
      <c r="A44" s="19" t="s">
        <v>93</v>
      </c>
      <c r="B44" s="20" t="s">
        <v>94</v>
      </c>
      <c r="C44" s="22">
        <v>0</v>
      </c>
      <c r="D44" s="22"/>
      <c r="E44" s="22">
        <v>0</v>
      </c>
      <c r="F44" s="22">
        <f t="shared" si="33"/>
        <v>0</v>
      </c>
      <c r="G44" s="22">
        <v>0</v>
      </c>
      <c r="H44" s="22">
        <v>0</v>
      </c>
      <c r="I44" s="22">
        <v>0</v>
      </c>
      <c r="J44" s="22">
        <f>SUM(G44:I44)</f>
        <v>0</v>
      </c>
      <c r="K44" s="22">
        <v>0</v>
      </c>
      <c r="L44" s="22">
        <v>0</v>
      </c>
      <c r="M44" s="22">
        <v>0</v>
      </c>
      <c r="N44" s="22">
        <f t="shared" si="34"/>
        <v>0</v>
      </c>
      <c r="O44" s="22" t="e">
        <f>+J44+F44+#REF!+N44</f>
        <v>#REF!</v>
      </c>
      <c r="P44" s="22" t="e">
        <f>+#REF!-#REF!</f>
        <v>#REF!</v>
      </c>
      <c r="Q44" s="7">
        <f t="shared" si="1"/>
        <v>0</v>
      </c>
      <c r="R44" s="2" t="e">
        <f>+#REF!*4</f>
        <v>#REF!</v>
      </c>
      <c r="S44" s="2" t="e">
        <f t="shared" si="4"/>
        <v>#REF!</v>
      </c>
      <c r="T44" s="2" t="e">
        <f t="shared" si="2"/>
        <v>#REF!</v>
      </c>
      <c r="V44" s="88">
        <f t="shared" si="5"/>
        <v>0</v>
      </c>
    </row>
    <row r="45" spans="1:41" s="1" customFormat="1" ht="15.75" x14ac:dyDescent="0.25">
      <c r="A45" s="19" t="s">
        <v>95</v>
      </c>
      <c r="B45" s="20" t="s">
        <v>96</v>
      </c>
      <c r="C45" s="22">
        <v>0</v>
      </c>
      <c r="D45" s="22">
        <v>140807</v>
      </c>
      <c r="E45" s="22">
        <v>9786</v>
      </c>
      <c r="F45" s="22">
        <f t="shared" si="33"/>
        <v>150593</v>
      </c>
      <c r="G45" s="22">
        <v>0</v>
      </c>
      <c r="H45" s="22">
        <v>0</v>
      </c>
      <c r="I45" s="22">
        <v>0</v>
      </c>
      <c r="J45" s="22">
        <f>SUM(G45:I45)</f>
        <v>0</v>
      </c>
      <c r="K45" s="22">
        <v>0</v>
      </c>
      <c r="L45" s="22">
        <v>0</v>
      </c>
      <c r="M45" s="22">
        <v>0</v>
      </c>
      <c r="N45" s="22">
        <f t="shared" si="34"/>
        <v>0</v>
      </c>
      <c r="O45" s="22" t="e">
        <f>+J45+F45+#REF!+N45</f>
        <v>#REF!</v>
      </c>
      <c r="P45" s="22" t="e">
        <f>+#REF!-#REF!</f>
        <v>#REF!</v>
      </c>
      <c r="Q45" s="7">
        <f t="shared" si="1"/>
        <v>0</v>
      </c>
      <c r="R45" s="2" t="e">
        <f>+#REF!*4</f>
        <v>#REF!</v>
      </c>
      <c r="S45" s="2" t="e">
        <f t="shared" si="4"/>
        <v>#REF!</v>
      </c>
      <c r="T45" s="2" t="e">
        <f t="shared" si="2"/>
        <v>#REF!</v>
      </c>
      <c r="V45" s="88">
        <f t="shared" si="5"/>
        <v>0</v>
      </c>
    </row>
    <row r="46" spans="1:41" s="18" customFormat="1" ht="17.25" customHeight="1" x14ac:dyDescent="0.25">
      <c r="A46" s="32" t="s">
        <v>97</v>
      </c>
      <c r="B46" s="15" t="s">
        <v>98</v>
      </c>
      <c r="C46" s="29">
        <f t="shared" ref="C46:O46" si="35">SUM(C47:C53)</f>
        <v>201707.16</v>
      </c>
      <c r="D46" s="29">
        <f t="shared" si="35"/>
        <v>12093586.800000001</v>
      </c>
      <c r="E46" s="29">
        <f t="shared" si="35"/>
        <v>1800723.04</v>
      </c>
      <c r="F46" s="29">
        <f t="shared" si="35"/>
        <v>14096017</v>
      </c>
      <c r="G46" s="29">
        <f t="shared" si="35"/>
        <v>0</v>
      </c>
      <c r="H46" s="29">
        <f t="shared" si="35"/>
        <v>0</v>
      </c>
      <c r="I46" s="29">
        <f t="shared" si="35"/>
        <v>0</v>
      </c>
      <c r="J46" s="29">
        <f t="shared" si="35"/>
        <v>0</v>
      </c>
      <c r="K46" s="29">
        <f t="shared" si="35"/>
        <v>0</v>
      </c>
      <c r="L46" s="29">
        <f t="shared" si="35"/>
        <v>0</v>
      </c>
      <c r="M46" s="29">
        <f t="shared" si="35"/>
        <v>0</v>
      </c>
      <c r="N46" s="29">
        <f t="shared" si="35"/>
        <v>0</v>
      </c>
      <c r="O46" s="29" t="e">
        <f t="shared" si="35"/>
        <v>#REF!</v>
      </c>
      <c r="P46" s="29" t="e">
        <f>SUM(P47:P53)</f>
        <v>#REF!</v>
      </c>
      <c r="Q46" s="7">
        <f t="shared" si="1"/>
        <v>0</v>
      </c>
      <c r="R46" s="2" t="e">
        <f>+#REF!*4</f>
        <v>#REF!</v>
      </c>
      <c r="S46" s="2" t="e">
        <f t="shared" si="4"/>
        <v>#REF!</v>
      </c>
      <c r="T46" s="2" t="e">
        <f t="shared" si="2"/>
        <v>#REF!</v>
      </c>
      <c r="U46" s="12"/>
      <c r="V46" s="88">
        <f t="shared" si="5"/>
        <v>0</v>
      </c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</row>
    <row r="47" spans="1:41" s="1" customFormat="1" ht="15.75" customHeight="1" x14ac:dyDescent="0.25">
      <c r="A47" s="19" t="s">
        <v>99</v>
      </c>
      <c r="B47" s="20" t="s">
        <v>100</v>
      </c>
      <c r="C47" s="23">
        <v>201707.16</v>
      </c>
      <c r="D47" s="22">
        <v>49845.599999999999</v>
      </c>
      <c r="E47" s="22">
        <v>0</v>
      </c>
      <c r="F47" s="22">
        <f t="shared" ref="F47:F53" si="36">SUM(C47:E47)</f>
        <v>251552.76</v>
      </c>
      <c r="G47" s="22">
        <v>0</v>
      </c>
      <c r="H47" s="22">
        <v>0</v>
      </c>
      <c r="I47" s="22">
        <v>0</v>
      </c>
      <c r="J47" s="22">
        <f t="shared" ref="J47:J53" si="37">SUM(G47:I47)</f>
        <v>0</v>
      </c>
      <c r="K47" s="22">
        <v>0</v>
      </c>
      <c r="L47" s="22">
        <v>0</v>
      </c>
      <c r="M47" s="22">
        <v>0</v>
      </c>
      <c r="N47" s="22">
        <f t="shared" ref="N47:N53" si="38">SUM(K47:M47)</f>
        <v>0</v>
      </c>
      <c r="O47" s="22" t="e">
        <f>+J47+F47+#REF!+N47</f>
        <v>#REF!</v>
      </c>
      <c r="P47" s="22" t="e">
        <f>+#REF!-#REF!</f>
        <v>#REF!</v>
      </c>
      <c r="Q47" s="7">
        <f t="shared" si="1"/>
        <v>0</v>
      </c>
      <c r="R47" s="2" t="e">
        <f>+#REF!*4</f>
        <v>#REF!</v>
      </c>
      <c r="S47" s="2" t="e">
        <f t="shared" si="4"/>
        <v>#REF!</v>
      </c>
      <c r="T47" s="2" t="e">
        <f t="shared" si="2"/>
        <v>#REF!</v>
      </c>
      <c r="V47" s="88">
        <f t="shared" si="5"/>
        <v>0</v>
      </c>
    </row>
    <row r="48" spans="1:41" s="1" customFormat="1" ht="15.75" hidden="1" customHeight="1" x14ac:dyDescent="0.25">
      <c r="A48" s="35" t="s">
        <v>101</v>
      </c>
      <c r="B48" s="20" t="s">
        <v>102</v>
      </c>
      <c r="C48" s="22">
        <v>0</v>
      </c>
      <c r="D48" s="22"/>
      <c r="E48" s="22">
        <v>0</v>
      </c>
      <c r="F48" s="22">
        <f t="shared" si="36"/>
        <v>0</v>
      </c>
      <c r="G48" s="22">
        <v>0</v>
      </c>
      <c r="H48" s="22">
        <v>0</v>
      </c>
      <c r="I48" s="22">
        <v>0</v>
      </c>
      <c r="J48" s="22">
        <f t="shared" si="37"/>
        <v>0</v>
      </c>
      <c r="K48" s="22">
        <v>0</v>
      </c>
      <c r="L48" s="22">
        <v>0</v>
      </c>
      <c r="M48" s="22">
        <v>0</v>
      </c>
      <c r="N48" s="22">
        <f t="shared" si="38"/>
        <v>0</v>
      </c>
      <c r="O48" s="22" t="e">
        <f>+J48+F48+#REF!+N48</f>
        <v>#REF!</v>
      </c>
      <c r="P48" s="22" t="e">
        <f>+#REF!-#REF!</f>
        <v>#REF!</v>
      </c>
      <c r="Q48" s="7">
        <f t="shared" si="1"/>
        <v>0</v>
      </c>
      <c r="R48" s="2" t="e">
        <f>+#REF!*4</f>
        <v>#REF!</v>
      </c>
      <c r="S48" s="2" t="e">
        <f t="shared" si="4"/>
        <v>#REF!</v>
      </c>
      <c r="T48" s="2" t="e">
        <f t="shared" si="2"/>
        <v>#REF!</v>
      </c>
      <c r="V48" s="88">
        <f t="shared" si="5"/>
        <v>0</v>
      </c>
    </row>
    <row r="49" spans="1:41" s="1" customFormat="1" ht="15.75" hidden="1" customHeight="1" x14ac:dyDescent="0.25">
      <c r="A49" s="35" t="s">
        <v>103</v>
      </c>
      <c r="B49" s="20" t="s">
        <v>104</v>
      </c>
      <c r="C49" s="22">
        <v>0</v>
      </c>
      <c r="D49" s="22"/>
      <c r="E49" s="22"/>
      <c r="F49" s="22">
        <f t="shared" si="36"/>
        <v>0</v>
      </c>
      <c r="G49" s="22"/>
      <c r="H49" s="22"/>
      <c r="I49" s="22"/>
      <c r="J49" s="22"/>
      <c r="K49" s="22"/>
      <c r="L49" s="22"/>
      <c r="M49" s="22"/>
      <c r="N49" s="22"/>
      <c r="O49" s="22" t="e">
        <f>+J49+F49+#REF!+N49</f>
        <v>#REF!</v>
      </c>
      <c r="P49" s="22" t="e">
        <f>+#REF!-#REF!</f>
        <v>#REF!</v>
      </c>
      <c r="Q49" s="7">
        <f t="shared" si="1"/>
        <v>0</v>
      </c>
      <c r="R49" s="2" t="e">
        <f>+#REF!*4</f>
        <v>#REF!</v>
      </c>
      <c r="S49" s="2" t="e">
        <f t="shared" si="4"/>
        <v>#REF!</v>
      </c>
      <c r="T49" s="2" t="e">
        <f t="shared" si="2"/>
        <v>#REF!</v>
      </c>
      <c r="V49" s="88">
        <f t="shared" si="5"/>
        <v>0</v>
      </c>
    </row>
    <row r="50" spans="1:41" s="1" customFormat="1" ht="15" hidden="1" customHeight="1" x14ac:dyDescent="0.25">
      <c r="A50" s="35" t="s">
        <v>105</v>
      </c>
      <c r="B50" s="20" t="s">
        <v>106</v>
      </c>
      <c r="C50" s="22">
        <v>0</v>
      </c>
      <c r="D50" s="22"/>
      <c r="E50" s="22">
        <v>0</v>
      </c>
      <c r="F50" s="22">
        <f t="shared" si="36"/>
        <v>0</v>
      </c>
      <c r="G50" s="22">
        <v>0</v>
      </c>
      <c r="H50" s="22">
        <v>0</v>
      </c>
      <c r="I50" s="22">
        <v>0</v>
      </c>
      <c r="J50" s="22">
        <f t="shared" si="37"/>
        <v>0</v>
      </c>
      <c r="K50" s="22">
        <v>0</v>
      </c>
      <c r="L50" s="22">
        <v>0</v>
      </c>
      <c r="M50" s="22">
        <v>0</v>
      </c>
      <c r="N50" s="22">
        <f t="shared" si="38"/>
        <v>0</v>
      </c>
      <c r="O50" s="22" t="e">
        <f>+J50+F50+#REF!+N50</f>
        <v>#REF!</v>
      </c>
      <c r="P50" s="22" t="e">
        <f>+#REF!-#REF!</f>
        <v>#REF!</v>
      </c>
      <c r="Q50" s="7">
        <f t="shared" si="1"/>
        <v>0</v>
      </c>
      <c r="R50" s="2" t="e">
        <f>+#REF!*4</f>
        <v>#REF!</v>
      </c>
      <c r="S50" s="2" t="e">
        <f t="shared" si="4"/>
        <v>#REF!</v>
      </c>
      <c r="T50" s="2" t="e">
        <f t="shared" si="2"/>
        <v>#REF!</v>
      </c>
      <c r="V50" s="88">
        <f t="shared" si="5"/>
        <v>0</v>
      </c>
    </row>
    <row r="51" spans="1:41" s="1" customFormat="1" ht="15" hidden="1" customHeight="1" x14ac:dyDescent="0.25">
      <c r="A51" s="35" t="s">
        <v>107</v>
      </c>
      <c r="B51" s="20" t="s">
        <v>108</v>
      </c>
      <c r="C51" s="22">
        <v>0</v>
      </c>
      <c r="D51" s="22"/>
      <c r="E51" s="22">
        <v>0</v>
      </c>
      <c r="F51" s="22">
        <f t="shared" si="36"/>
        <v>0</v>
      </c>
      <c r="G51" s="22">
        <v>0</v>
      </c>
      <c r="H51" s="22">
        <v>0</v>
      </c>
      <c r="I51" s="22">
        <v>0</v>
      </c>
      <c r="J51" s="22">
        <f t="shared" si="37"/>
        <v>0</v>
      </c>
      <c r="K51" s="22">
        <v>0</v>
      </c>
      <c r="L51" s="22">
        <v>0</v>
      </c>
      <c r="M51" s="22">
        <v>0</v>
      </c>
      <c r="N51" s="22">
        <f t="shared" si="38"/>
        <v>0</v>
      </c>
      <c r="O51" s="22" t="e">
        <f>+J51+F51+#REF!+N51</f>
        <v>#REF!</v>
      </c>
      <c r="P51" s="22" t="e">
        <f>+#REF!-#REF!</f>
        <v>#REF!</v>
      </c>
      <c r="Q51" s="7">
        <f t="shared" si="1"/>
        <v>0</v>
      </c>
      <c r="R51" s="2" t="e">
        <f>+#REF!*4</f>
        <v>#REF!</v>
      </c>
      <c r="S51" s="2" t="e">
        <f t="shared" si="4"/>
        <v>#REF!</v>
      </c>
      <c r="T51" s="2" t="e">
        <f t="shared" si="2"/>
        <v>#REF!</v>
      </c>
      <c r="V51" s="88">
        <f t="shared" si="5"/>
        <v>0</v>
      </c>
    </row>
    <row r="52" spans="1:41" s="1" customFormat="1" ht="15" customHeight="1" x14ac:dyDescent="0.25">
      <c r="A52" s="35" t="s">
        <v>109</v>
      </c>
      <c r="B52" s="20" t="s">
        <v>110</v>
      </c>
      <c r="C52" s="22">
        <v>0</v>
      </c>
      <c r="D52" s="22">
        <v>7061029.4000000004</v>
      </c>
      <c r="E52" s="22">
        <v>521026.17</v>
      </c>
      <c r="F52" s="22">
        <f t="shared" si="36"/>
        <v>7582055.5700000003</v>
      </c>
      <c r="G52" s="22">
        <v>0</v>
      </c>
      <c r="H52" s="22">
        <v>0</v>
      </c>
      <c r="I52" s="22">
        <v>0</v>
      </c>
      <c r="J52" s="22">
        <f t="shared" si="37"/>
        <v>0</v>
      </c>
      <c r="K52" s="22">
        <v>0</v>
      </c>
      <c r="L52" s="22">
        <v>0</v>
      </c>
      <c r="M52" s="22">
        <v>0</v>
      </c>
      <c r="N52" s="22">
        <f t="shared" si="38"/>
        <v>0</v>
      </c>
      <c r="O52" s="22" t="e">
        <f>+J52+F52+#REF!+N52</f>
        <v>#REF!</v>
      </c>
      <c r="P52" s="22" t="e">
        <f>+#REF!-#REF!</f>
        <v>#REF!</v>
      </c>
      <c r="Q52" s="7" t="e">
        <f>+C52+#REF!+E52-F52</f>
        <v>#REF!</v>
      </c>
      <c r="R52" s="2" t="e">
        <f>+#REF!*4</f>
        <v>#REF!</v>
      </c>
      <c r="S52" s="2" t="e">
        <f t="shared" si="4"/>
        <v>#REF!</v>
      </c>
      <c r="T52" s="2" t="e">
        <f>+R52+S52</f>
        <v>#REF!</v>
      </c>
      <c r="V52" s="88">
        <f t="shared" si="5"/>
        <v>0</v>
      </c>
    </row>
    <row r="53" spans="1:41" s="1" customFormat="1" ht="15" customHeight="1" x14ac:dyDescent="0.25">
      <c r="A53" s="36" t="s">
        <v>111</v>
      </c>
      <c r="B53" s="20" t="s">
        <v>112</v>
      </c>
      <c r="C53" s="22">
        <v>0</v>
      </c>
      <c r="D53" s="22">
        <v>4982711.8</v>
      </c>
      <c r="E53" s="22">
        <v>1279696.8700000001</v>
      </c>
      <c r="F53" s="22">
        <f t="shared" si="36"/>
        <v>6262408.6699999999</v>
      </c>
      <c r="G53" s="22">
        <v>0</v>
      </c>
      <c r="H53" s="22">
        <v>0</v>
      </c>
      <c r="I53" s="22">
        <v>0</v>
      </c>
      <c r="J53" s="22">
        <f t="shared" si="37"/>
        <v>0</v>
      </c>
      <c r="K53" s="22">
        <v>0</v>
      </c>
      <c r="L53" s="22">
        <v>0</v>
      </c>
      <c r="M53" s="22">
        <v>0</v>
      </c>
      <c r="N53" s="22">
        <f t="shared" si="38"/>
        <v>0</v>
      </c>
      <c r="O53" s="22" t="e">
        <f>+J53+F53+#REF!+N53</f>
        <v>#REF!</v>
      </c>
      <c r="P53" s="22" t="e">
        <f>+#REF!-#REF!</f>
        <v>#REF!</v>
      </c>
      <c r="Q53" s="7">
        <f t="shared" si="1"/>
        <v>0</v>
      </c>
      <c r="R53" s="2" t="e">
        <f>+#REF!*4</f>
        <v>#REF!</v>
      </c>
      <c r="S53" s="2" t="e">
        <f t="shared" si="4"/>
        <v>#REF!</v>
      </c>
      <c r="T53" s="37" t="e">
        <f>+R53+S53</f>
        <v>#REF!</v>
      </c>
      <c r="V53" s="88">
        <f t="shared" si="5"/>
        <v>0</v>
      </c>
    </row>
    <row r="54" spans="1:41" s="18" customFormat="1" ht="15.75" customHeight="1" x14ac:dyDescent="0.25">
      <c r="A54" s="32" t="s">
        <v>113</v>
      </c>
      <c r="B54" s="15" t="s">
        <v>114</v>
      </c>
      <c r="C54" s="29">
        <f t="shared" ref="C54:P54" si="39">SUM(C55:C57)</f>
        <v>0</v>
      </c>
      <c r="D54" s="29">
        <f t="shared" si="39"/>
        <v>1166281.1599999999</v>
      </c>
      <c r="E54" s="29">
        <f t="shared" si="39"/>
        <v>0</v>
      </c>
      <c r="F54" s="29">
        <f t="shared" si="39"/>
        <v>1166281.1599999999</v>
      </c>
      <c r="G54" s="29">
        <f t="shared" si="39"/>
        <v>0</v>
      </c>
      <c r="H54" s="29">
        <f t="shared" si="39"/>
        <v>0</v>
      </c>
      <c r="I54" s="29">
        <f t="shared" si="39"/>
        <v>0</v>
      </c>
      <c r="J54" s="29">
        <f t="shared" si="39"/>
        <v>0</v>
      </c>
      <c r="K54" s="29">
        <f t="shared" si="39"/>
        <v>0</v>
      </c>
      <c r="L54" s="29">
        <f t="shared" si="39"/>
        <v>0</v>
      </c>
      <c r="M54" s="29">
        <f t="shared" si="39"/>
        <v>0</v>
      </c>
      <c r="N54" s="29">
        <f t="shared" si="39"/>
        <v>0</v>
      </c>
      <c r="O54" s="29" t="e">
        <f t="shared" si="39"/>
        <v>#REF!</v>
      </c>
      <c r="P54" s="29" t="e">
        <f t="shared" si="39"/>
        <v>#REF!</v>
      </c>
      <c r="Q54" s="7">
        <f t="shared" si="1"/>
        <v>0</v>
      </c>
      <c r="R54" s="2" t="e">
        <f>+#REF!*4</f>
        <v>#REF!</v>
      </c>
      <c r="S54" s="2" t="e">
        <f t="shared" si="4"/>
        <v>#REF!</v>
      </c>
      <c r="T54" s="2" t="e">
        <f t="shared" ref="T54:T107" si="40">+R54+S54</f>
        <v>#REF!</v>
      </c>
      <c r="U54" s="12"/>
      <c r="V54" s="88">
        <f t="shared" si="5"/>
        <v>0</v>
      </c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</row>
    <row r="55" spans="1:41" s="1" customFormat="1" ht="16.5" customHeight="1" x14ac:dyDescent="0.25">
      <c r="A55" s="19" t="s">
        <v>115</v>
      </c>
      <c r="B55" s="20" t="s">
        <v>116</v>
      </c>
      <c r="C55" s="22">
        <v>0</v>
      </c>
      <c r="D55" s="22"/>
      <c r="E55" s="22">
        <v>0</v>
      </c>
      <c r="F55" s="22">
        <f t="shared" ref="F55:F57" si="41">SUM(C55:E55)</f>
        <v>0</v>
      </c>
      <c r="G55" s="22">
        <v>0</v>
      </c>
      <c r="H55" s="22">
        <v>0</v>
      </c>
      <c r="I55" s="22">
        <v>0</v>
      </c>
      <c r="J55" s="22">
        <f>SUM(G55:I55)</f>
        <v>0</v>
      </c>
      <c r="K55" s="22">
        <v>0</v>
      </c>
      <c r="L55" s="22">
        <v>0</v>
      </c>
      <c r="M55" s="22">
        <v>0</v>
      </c>
      <c r="N55" s="22">
        <f t="shared" ref="N55:N57" si="42">SUM(K55:M55)</f>
        <v>0</v>
      </c>
      <c r="O55" s="22" t="e">
        <f>+J55+F55+#REF!+N55</f>
        <v>#REF!</v>
      </c>
      <c r="P55" s="22" t="e">
        <f>+#REF!-#REF!</f>
        <v>#REF!</v>
      </c>
      <c r="Q55" s="7">
        <f t="shared" si="1"/>
        <v>0</v>
      </c>
      <c r="R55" s="2" t="e">
        <f>+#REF!*4</f>
        <v>#REF!</v>
      </c>
      <c r="S55" s="2" t="e">
        <f t="shared" si="4"/>
        <v>#REF!</v>
      </c>
      <c r="T55" s="2" t="e">
        <f t="shared" si="40"/>
        <v>#REF!</v>
      </c>
      <c r="V55" s="88">
        <f t="shared" si="5"/>
        <v>0</v>
      </c>
    </row>
    <row r="56" spans="1:41" s="1" customFormat="1" ht="14.25" customHeight="1" x14ac:dyDescent="0.25">
      <c r="A56" s="19" t="s">
        <v>117</v>
      </c>
      <c r="B56" s="20" t="s">
        <v>118</v>
      </c>
      <c r="C56" s="22">
        <v>0</v>
      </c>
      <c r="D56" s="22">
        <v>1066527.27</v>
      </c>
      <c r="E56" s="22">
        <v>0</v>
      </c>
      <c r="F56" s="22">
        <f t="shared" si="41"/>
        <v>1066527.27</v>
      </c>
      <c r="G56" s="22">
        <v>0</v>
      </c>
      <c r="H56" s="22">
        <v>0</v>
      </c>
      <c r="I56" s="22">
        <v>0</v>
      </c>
      <c r="J56" s="22">
        <f>SUM(G56:I56)</f>
        <v>0</v>
      </c>
      <c r="K56" s="22">
        <v>0</v>
      </c>
      <c r="L56" s="22">
        <v>0</v>
      </c>
      <c r="M56" s="22">
        <v>0</v>
      </c>
      <c r="N56" s="22">
        <f t="shared" si="42"/>
        <v>0</v>
      </c>
      <c r="O56" s="22" t="e">
        <f>+J56+F56+#REF!+N56</f>
        <v>#REF!</v>
      </c>
      <c r="P56" s="22" t="e">
        <f>+#REF!-#REF!</f>
        <v>#REF!</v>
      </c>
      <c r="Q56" s="7">
        <f t="shared" si="1"/>
        <v>0</v>
      </c>
      <c r="R56" s="2" t="e">
        <f>+#REF!*4</f>
        <v>#REF!</v>
      </c>
      <c r="S56" s="2" t="e">
        <f t="shared" si="4"/>
        <v>#REF!</v>
      </c>
      <c r="T56" s="37" t="e">
        <f t="shared" si="40"/>
        <v>#REF!</v>
      </c>
      <c r="V56" s="88">
        <f t="shared" si="5"/>
        <v>0</v>
      </c>
    </row>
    <row r="57" spans="1:41" s="1" customFormat="1" ht="14.25" customHeight="1" x14ac:dyDescent="0.25">
      <c r="A57" s="19" t="s">
        <v>119</v>
      </c>
      <c r="B57" s="20" t="s">
        <v>120</v>
      </c>
      <c r="C57" s="22">
        <v>0</v>
      </c>
      <c r="D57" s="22">
        <v>99753.89</v>
      </c>
      <c r="E57" s="22">
        <v>0</v>
      </c>
      <c r="F57" s="22">
        <f t="shared" si="41"/>
        <v>99753.89</v>
      </c>
      <c r="G57" s="22">
        <v>0</v>
      </c>
      <c r="H57" s="22">
        <v>0</v>
      </c>
      <c r="I57" s="22">
        <v>0</v>
      </c>
      <c r="J57" s="22">
        <f>SUM(G57:I57)</f>
        <v>0</v>
      </c>
      <c r="K57" s="22">
        <v>0</v>
      </c>
      <c r="L57" s="22">
        <v>0</v>
      </c>
      <c r="M57" s="22">
        <v>0</v>
      </c>
      <c r="N57" s="22">
        <f t="shared" si="42"/>
        <v>0</v>
      </c>
      <c r="O57" s="22" t="e">
        <f>+J57+F57+#REF!+N57</f>
        <v>#REF!</v>
      </c>
      <c r="P57" s="22" t="e">
        <f>+#REF!-#REF!</f>
        <v>#REF!</v>
      </c>
      <c r="Q57" s="7">
        <f t="shared" si="1"/>
        <v>0</v>
      </c>
      <c r="R57" s="2" t="e">
        <f>+#REF!*4</f>
        <v>#REF!</v>
      </c>
      <c r="S57" s="2" t="e">
        <f t="shared" si="4"/>
        <v>#REF!</v>
      </c>
      <c r="T57" s="2" t="e">
        <f t="shared" si="40"/>
        <v>#REF!</v>
      </c>
      <c r="V57" s="88">
        <f t="shared" si="5"/>
        <v>0</v>
      </c>
    </row>
    <row r="58" spans="1:41" s="18" customFormat="1" ht="15.75" x14ac:dyDescent="0.25">
      <c r="A58" s="28" t="s">
        <v>121</v>
      </c>
      <c r="B58" s="38" t="s">
        <v>122</v>
      </c>
      <c r="C58" s="29">
        <f>SUM(C59:C73)</f>
        <v>0</v>
      </c>
      <c r="D58" s="29">
        <f>SUM(D59:D73)</f>
        <v>5883662.1799999997</v>
      </c>
      <c r="E58" s="29">
        <f t="shared" ref="E58:P58" si="43">SUM(E59:E73)</f>
        <v>390624.53</v>
      </c>
      <c r="F58" s="29">
        <f t="shared" si="43"/>
        <v>6274286.71</v>
      </c>
      <c r="G58" s="29">
        <f t="shared" si="43"/>
        <v>0</v>
      </c>
      <c r="H58" s="29">
        <f t="shared" si="43"/>
        <v>0</v>
      </c>
      <c r="I58" s="29">
        <f t="shared" si="43"/>
        <v>0</v>
      </c>
      <c r="J58" s="29">
        <f t="shared" si="43"/>
        <v>0</v>
      </c>
      <c r="K58" s="29">
        <f t="shared" si="43"/>
        <v>0</v>
      </c>
      <c r="L58" s="29">
        <f t="shared" si="43"/>
        <v>0</v>
      </c>
      <c r="M58" s="29">
        <f t="shared" si="43"/>
        <v>0</v>
      </c>
      <c r="N58" s="29">
        <f t="shared" si="43"/>
        <v>0</v>
      </c>
      <c r="O58" s="29" t="e">
        <f t="shared" si="43"/>
        <v>#REF!</v>
      </c>
      <c r="P58" s="29" t="e">
        <f t="shared" si="43"/>
        <v>#REF!</v>
      </c>
      <c r="Q58" s="7">
        <f t="shared" si="1"/>
        <v>0</v>
      </c>
      <c r="R58" s="2" t="e">
        <f>+#REF!*4</f>
        <v>#REF!</v>
      </c>
      <c r="S58" s="2" t="e">
        <f t="shared" si="4"/>
        <v>#REF!</v>
      </c>
      <c r="T58" s="2" t="e">
        <f t="shared" si="40"/>
        <v>#REF!</v>
      </c>
      <c r="U58" s="12"/>
      <c r="V58" s="88">
        <f t="shared" si="5"/>
        <v>0</v>
      </c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</row>
    <row r="59" spans="1:41" s="1" customFormat="1" ht="18.75" customHeight="1" x14ac:dyDescent="0.25">
      <c r="A59" s="19" t="s">
        <v>123</v>
      </c>
      <c r="B59" s="20" t="s">
        <v>124</v>
      </c>
      <c r="C59" s="22">
        <v>0</v>
      </c>
      <c r="D59" s="22"/>
      <c r="E59" s="22">
        <v>89680</v>
      </c>
      <c r="F59" s="22">
        <f t="shared" ref="F59:F73" si="44">SUM(C59:E59)</f>
        <v>89680</v>
      </c>
      <c r="G59" s="22">
        <v>0</v>
      </c>
      <c r="H59" s="22">
        <v>0</v>
      </c>
      <c r="I59" s="22">
        <v>0</v>
      </c>
      <c r="J59" s="22">
        <f t="shared" ref="J59:J73" si="45">SUM(G59:I59)</f>
        <v>0</v>
      </c>
      <c r="K59" s="22">
        <v>0</v>
      </c>
      <c r="L59" s="22">
        <v>0</v>
      </c>
      <c r="M59" s="22">
        <v>0</v>
      </c>
      <c r="N59" s="22">
        <f t="shared" ref="N59:N73" si="46">SUM(K59:M59)</f>
        <v>0</v>
      </c>
      <c r="O59" s="22" t="e">
        <f>+J59+F59+#REF!+N59</f>
        <v>#REF!</v>
      </c>
      <c r="P59" s="22" t="e">
        <f>+#REF!-#REF!</f>
        <v>#REF!</v>
      </c>
      <c r="Q59" s="7">
        <f t="shared" ref="Q59:Q118" si="47">+C59+D59+E59-F59</f>
        <v>0</v>
      </c>
      <c r="R59" s="2" t="e">
        <f>+#REF!*4</f>
        <v>#REF!</v>
      </c>
      <c r="S59" s="2" t="e">
        <f t="shared" si="4"/>
        <v>#REF!</v>
      </c>
      <c r="T59" s="2" t="e">
        <f t="shared" si="40"/>
        <v>#REF!</v>
      </c>
      <c r="V59" s="88">
        <f t="shared" si="5"/>
        <v>0</v>
      </c>
    </row>
    <row r="60" spans="1:41" s="1" customFormat="1" ht="19.5" customHeight="1" x14ac:dyDescent="0.25">
      <c r="A60" s="19" t="s">
        <v>125</v>
      </c>
      <c r="B60" s="20" t="s">
        <v>126</v>
      </c>
      <c r="C60" s="22">
        <v>0</v>
      </c>
      <c r="D60" s="22">
        <v>2032473.71</v>
      </c>
      <c r="E60" s="22">
        <v>63531.7</v>
      </c>
      <c r="F60" s="22">
        <f t="shared" si="44"/>
        <v>2096005.41</v>
      </c>
      <c r="G60" s="22">
        <v>0</v>
      </c>
      <c r="H60" s="22">
        <v>0</v>
      </c>
      <c r="I60" s="22">
        <v>0</v>
      </c>
      <c r="J60" s="22">
        <f t="shared" si="45"/>
        <v>0</v>
      </c>
      <c r="K60" s="22">
        <v>0</v>
      </c>
      <c r="L60" s="22">
        <v>0</v>
      </c>
      <c r="M60" s="22">
        <v>0</v>
      </c>
      <c r="N60" s="22">
        <f t="shared" si="46"/>
        <v>0</v>
      </c>
      <c r="O60" s="22" t="e">
        <f>+J60+F60+#REF!+N60</f>
        <v>#REF!</v>
      </c>
      <c r="P60" s="22" t="e">
        <f>+#REF!-#REF!</f>
        <v>#REF!</v>
      </c>
      <c r="Q60" s="7">
        <f t="shared" si="47"/>
        <v>0</v>
      </c>
      <c r="R60" s="2" t="e">
        <f>+#REF!*4</f>
        <v>#REF!</v>
      </c>
      <c r="S60" s="2" t="e">
        <f t="shared" ref="S60:S119" si="48">+R60*5%</f>
        <v>#REF!</v>
      </c>
      <c r="T60" s="37" t="e">
        <f t="shared" si="40"/>
        <v>#REF!</v>
      </c>
      <c r="V60" s="88">
        <f t="shared" ref="V60:V119" si="49">+F60-E60-D60-C60</f>
        <v>0</v>
      </c>
    </row>
    <row r="61" spans="1:41" s="1" customFormat="1" ht="18" customHeight="1" x14ac:dyDescent="0.25">
      <c r="A61" s="19" t="s">
        <v>127</v>
      </c>
      <c r="B61" s="20" t="s">
        <v>128</v>
      </c>
      <c r="C61" s="22">
        <v>0</v>
      </c>
      <c r="D61" s="22">
        <v>20060</v>
      </c>
      <c r="E61" s="22"/>
      <c r="F61" s="22">
        <f t="shared" si="44"/>
        <v>20060</v>
      </c>
      <c r="G61" s="22">
        <v>0</v>
      </c>
      <c r="H61" s="22">
        <v>0</v>
      </c>
      <c r="I61" s="22">
        <v>0</v>
      </c>
      <c r="J61" s="22">
        <f t="shared" si="45"/>
        <v>0</v>
      </c>
      <c r="K61" s="22">
        <v>0</v>
      </c>
      <c r="L61" s="22">
        <v>0</v>
      </c>
      <c r="M61" s="22">
        <v>0</v>
      </c>
      <c r="N61" s="22">
        <f t="shared" si="46"/>
        <v>0</v>
      </c>
      <c r="O61" s="22" t="e">
        <f>+J61+F61+#REF!+N61</f>
        <v>#REF!</v>
      </c>
      <c r="P61" s="22" t="e">
        <f>+#REF!-#REF!</f>
        <v>#REF!</v>
      </c>
      <c r="Q61" s="7">
        <f t="shared" si="47"/>
        <v>0</v>
      </c>
      <c r="R61" s="2" t="e">
        <f>+#REF!*4</f>
        <v>#REF!</v>
      </c>
      <c r="S61" s="2" t="e">
        <f t="shared" si="48"/>
        <v>#REF!</v>
      </c>
      <c r="T61" s="2" t="e">
        <f t="shared" si="40"/>
        <v>#REF!</v>
      </c>
      <c r="V61" s="88">
        <f t="shared" si="49"/>
        <v>0</v>
      </c>
    </row>
    <row r="62" spans="1:41" s="1" customFormat="1" ht="18" customHeight="1" x14ac:dyDescent="0.25">
      <c r="A62" s="19" t="s">
        <v>129</v>
      </c>
      <c r="B62" s="20" t="s">
        <v>130</v>
      </c>
      <c r="C62" s="22">
        <v>0</v>
      </c>
      <c r="D62" s="22"/>
      <c r="E62" s="22">
        <v>0</v>
      </c>
      <c r="F62" s="22">
        <f t="shared" si="44"/>
        <v>0</v>
      </c>
      <c r="G62" s="22">
        <v>0</v>
      </c>
      <c r="H62" s="22">
        <v>0</v>
      </c>
      <c r="I62" s="22">
        <v>0</v>
      </c>
      <c r="J62" s="22">
        <f t="shared" si="45"/>
        <v>0</v>
      </c>
      <c r="K62" s="22">
        <v>0</v>
      </c>
      <c r="L62" s="22">
        <v>0</v>
      </c>
      <c r="M62" s="22">
        <v>0</v>
      </c>
      <c r="N62" s="22">
        <f t="shared" si="46"/>
        <v>0</v>
      </c>
      <c r="O62" s="22" t="e">
        <f>+J62+F62+#REF!+N62</f>
        <v>#REF!</v>
      </c>
      <c r="P62" s="22" t="e">
        <f>+#REF!-#REF!</f>
        <v>#REF!</v>
      </c>
      <c r="Q62" s="7">
        <f t="shared" si="47"/>
        <v>0</v>
      </c>
      <c r="R62" s="2" t="e">
        <f>+#REF!*4</f>
        <v>#REF!</v>
      </c>
      <c r="S62" s="2" t="e">
        <f t="shared" si="48"/>
        <v>#REF!</v>
      </c>
      <c r="T62" s="2" t="e">
        <f t="shared" si="40"/>
        <v>#REF!</v>
      </c>
      <c r="V62" s="88">
        <f t="shared" si="49"/>
        <v>0</v>
      </c>
    </row>
    <row r="63" spans="1:41" s="1" customFormat="1" ht="18" customHeight="1" x14ac:dyDescent="0.25">
      <c r="A63" s="19" t="s">
        <v>131</v>
      </c>
      <c r="B63" s="20" t="s">
        <v>132</v>
      </c>
      <c r="C63" s="22">
        <v>0</v>
      </c>
      <c r="D63" s="22"/>
      <c r="E63" s="22"/>
      <c r="F63" s="22">
        <f t="shared" si="44"/>
        <v>0</v>
      </c>
      <c r="G63" s="22">
        <v>0</v>
      </c>
      <c r="H63" s="22">
        <v>0</v>
      </c>
      <c r="I63" s="22">
        <v>0</v>
      </c>
      <c r="J63" s="22">
        <f t="shared" si="45"/>
        <v>0</v>
      </c>
      <c r="K63" s="22">
        <v>0</v>
      </c>
      <c r="L63" s="22">
        <v>0</v>
      </c>
      <c r="M63" s="22">
        <v>0</v>
      </c>
      <c r="N63" s="22">
        <f t="shared" si="46"/>
        <v>0</v>
      </c>
      <c r="O63" s="22" t="e">
        <f>+J63+F63+#REF!+N63</f>
        <v>#REF!</v>
      </c>
      <c r="P63" s="22" t="e">
        <f>+#REF!-#REF!</f>
        <v>#REF!</v>
      </c>
      <c r="Q63" s="7">
        <f t="shared" si="47"/>
        <v>0</v>
      </c>
      <c r="R63" s="2" t="e">
        <f>+#REF!*4</f>
        <v>#REF!</v>
      </c>
      <c r="S63" s="2" t="e">
        <f t="shared" si="48"/>
        <v>#REF!</v>
      </c>
      <c r="T63" s="2" t="e">
        <f t="shared" si="40"/>
        <v>#REF!</v>
      </c>
      <c r="V63" s="88">
        <f t="shared" si="49"/>
        <v>0</v>
      </c>
    </row>
    <row r="64" spans="1:41" s="1" customFormat="1" ht="15.75" x14ac:dyDescent="0.25">
      <c r="A64" s="19" t="s">
        <v>133</v>
      </c>
      <c r="B64" s="39" t="s">
        <v>134</v>
      </c>
      <c r="C64" s="22">
        <v>0</v>
      </c>
      <c r="D64" s="22"/>
      <c r="E64" s="22">
        <v>46020</v>
      </c>
      <c r="F64" s="22">
        <f t="shared" si="44"/>
        <v>46020</v>
      </c>
      <c r="G64" s="22">
        <v>0</v>
      </c>
      <c r="H64" s="22">
        <v>0</v>
      </c>
      <c r="I64" s="22">
        <v>0</v>
      </c>
      <c r="J64" s="22">
        <f t="shared" si="45"/>
        <v>0</v>
      </c>
      <c r="K64" s="22">
        <v>0</v>
      </c>
      <c r="L64" s="22">
        <v>0</v>
      </c>
      <c r="M64" s="22">
        <v>0</v>
      </c>
      <c r="N64" s="22">
        <f t="shared" si="46"/>
        <v>0</v>
      </c>
      <c r="O64" s="22" t="e">
        <f>+J64+F64+#REF!+N64</f>
        <v>#REF!</v>
      </c>
      <c r="P64" s="22" t="e">
        <f>+#REF!-#REF!</f>
        <v>#REF!</v>
      </c>
      <c r="Q64" s="7">
        <f t="shared" si="47"/>
        <v>0</v>
      </c>
      <c r="R64" s="2" t="e">
        <f>+#REF!*4</f>
        <v>#REF!</v>
      </c>
      <c r="S64" s="2" t="e">
        <f t="shared" si="48"/>
        <v>#REF!</v>
      </c>
      <c r="T64" s="37" t="e">
        <f t="shared" si="40"/>
        <v>#REF!</v>
      </c>
      <c r="V64" s="88">
        <f t="shared" si="49"/>
        <v>0</v>
      </c>
    </row>
    <row r="65" spans="1:41" s="1" customFormat="1" ht="18" customHeight="1" x14ac:dyDescent="0.25">
      <c r="A65" s="19" t="s">
        <v>135</v>
      </c>
      <c r="B65" s="20" t="s">
        <v>136</v>
      </c>
      <c r="C65" s="22">
        <v>0</v>
      </c>
      <c r="D65" s="22">
        <v>618057.93999999994</v>
      </c>
      <c r="E65" s="22">
        <v>0</v>
      </c>
      <c r="F65" s="22">
        <f t="shared" si="44"/>
        <v>618057.93999999994</v>
      </c>
      <c r="G65" s="22">
        <v>0</v>
      </c>
      <c r="H65" s="22">
        <v>0</v>
      </c>
      <c r="I65" s="22">
        <v>0</v>
      </c>
      <c r="J65" s="22">
        <f t="shared" si="45"/>
        <v>0</v>
      </c>
      <c r="K65" s="22">
        <v>0</v>
      </c>
      <c r="L65" s="22">
        <v>0</v>
      </c>
      <c r="M65" s="22">
        <v>0</v>
      </c>
      <c r="N65" s="22">
        <f t="shared" si="46"/>
        <v>0</v>
      </c>
      <c r="O65" s="22" t="e">
        <f>+J65+F65+#REF!+N65</f>
        <v>#REF!</v>
      </c>
      <c r="P65" s="22" t="e">
        <f>+#REF!-#REF!</f>
        <v>#REF!</v>
      </c>
      <c r="Q65" s="7">
        <f t="shared" si="47"/>
        <v>0</v>
      </c>
      <c r="R65" s="2" t="e">
        <f>+#REF!*4</f>
        <v>#REF!</v>
      </c>
      <c r="S65" s="2" t="e">
        <f t="shared" si="48"/>
        <v>#REF!</v>
      </c>
      <c r="T65" s="2" t="e">
        <f t="shared" si="40"/>
        <v>#REF!</v>
      </c>
      <c r="V65" s="88">
        <f t="shared" si="49"/>
        <v>0</v>
      </c>
    </row>
    <row r="66" spans="1:41" s="1" customFormat="1" ht="18" customHeight="1" x14ac:dyDescent="0.25">
      <c r="A66" s="19" t="s">
        <v>137</v>
      </c>
      <c r="B66" s="20" t="s">
        <v>138</v>
      </c>
      <c r="C66" s="22">
        <v>0</v>
      </c>
      <c r="D66" s="22">
        <v>614135.72</v>
      </c>
      <c r="E66" s="22">
        <v>0</v>
      </c>
      <c r="F66" s="22">
        <f t="shared" si="44"/>
        <v>614135.72</v>
      </c>
      <c r="G66" s="22">
        <v>0</v>
      </c>
      <c r="H66" s="22">
        <v>0</v>
      </c>
      <c r="I66" s="22">
        <v>0</v>
      </c>
      <c r="J66" s="22">
        <f t="shared" si="45"/>
        <v>0</v>
      </c>
      <c r="K66" s="22">
        <v>0</v>
      </c>
      <c r="L66" s="22">
        <v>0</v>
      </c>
      <c r="M66" s="22">
        <v>0</v>
      </c>
      <c r="N66" s="22">
        <f t="shared" si="46"/>
        <v>0</v>
      </c>
      <c r="O66" s="22" t="e">
        <f>+J66+F66+#REF!+N66</f>
        <v>#REF!</v>
      </c>
      <c r="P66" s="22" t="e">
        <f>+#REF!-#REF!</f>
        <v>#REF!</v>
      </c>
      <c r="Q66" s="7">
        <f t="shared" si="47"/>
        <v>0</v>
      </c>
      <c r="R66" s="2" t="e">
        <f>+#REF!*4</f>
        <v>#REF!</v>
      </c>
      <c r="S66" s="2" t="e">
        <f t="shared" si="48"/>
        <v>#REF!</v>
      </c>
      <c r="T66" s="37" t="e">
        <f t="shared" si="40"/>
        <v>#REF!</v>
      </c>
      <c r="V66" s="88">
        <f t="shared" si="49"/>
        <v>0</v>
      </c>
    </row>
    <row r="67" spans="1:41" s="1" customFormat="1" ht="15.75" customHeight="1" x14ac:dyDescent="0.25">
      <c r="A67" s="19" t="s">
        <v>139</v>
      </c>
      <c r="B67" s="40" t="s">
        <v>140</v>
      </c>
      <c r="C67" s="22">
        <v>0</v>
      </c>
      <c r="D67" s="22"/>
      <c r="E67" s="22">
        <v>0</v>
      </c>
      <c r="F67" s="22">
        <f t="shared" si="44"/>
        <v>0</v>
      </c>
      <c r="G67" s="22">
        <v>0</v>
      </c>
      <c r="H67" s="22">
        <v>0</v>
      </c>
      <c r="I67" s="22">
        <v>0</v>
      </c>
      <c r="J67" s="22">
        <f t="shared" si="45"/>
        <v>0</v>
      </c>
      <c r="K67" s="22">
        <v>0</v>
      </c>
      <c r="L67" s="22">
        <v>0</v>
      </c>
      <c r="M67" s="22">
        <v>0</v>
      </c>
      <c r="N67" s="22">
        <f t="shared" si="46"/>
        <v>0</v>
      </c>
      <c r="O67" s="22" t="e">
        <f>+J67+F67+#REF!+N67</f>
        <v>#REF!</v>
      </c>
      <c r="P67" s="22" t="e">
        <f>+#REF!-#REF!</f>
        <v>#REF!</v>
      </c>
      <c r="Q67" s="7">
        <f t="shared" si="47"/>
        <v>0</v>
      </c>
      <c r="R67" s="2" t="e">
        <f>+#REF!*4</f>
        <v>#REF!</v>
      </c>
      <c r="S67" s="2" t="e">
        <f t="shared" si="48"/>
        <v>#REF!</v>
      </c>
      <c r="T67" s="2" t="e">
        <f t="shared" si="40"/>
        <v>#REF!</v>
      </c>
      <c r="V67" s="88">
        <f t="shared" si="49"/>
        <v>0</v>
      </c>
    </row>
    <row r="68" spans="1:41" s="1" customFormat="1" ht="18" customHeight="1" x14ac:dyDescent="0.25">
      <c r="A68" s="19" t="s">
        <v>141</v>
      </c>
      <c r="B68" s="20" t="s">
        <v>142</v>
      </c>
      <c r="C68" s="22">
        <v>0</v>
      </c>
      <c r="D68" s="22"/>
      <c r="E68" s="22">
        <v>0</v>
      </c>
      <c r="F68" s="22">
        <f t="shared" si="44"/>
        <v>0</v>
      </c>
      <c r="G68" s="22">
        <v>0</v>
      </c>
      <c r="H68" s="22">
        <v>0</v>
      </c>
      <c r="I68" s="22">
        <v>0</v>
      </c>
      <c r="J68" s="22">
        <f t="shared" si="45"/>
        <v>0</v>
      </c>
      <c r="K68" s="22">
        <v>0</v>
      </c>
      <c r="L68" s="22">
        <v>0</v>
      </c>
      <c r="M68" s="22">
        <v>0</v>
      </c>
      <c r="N68" s="22">
        <f t="shared" si="46"/>
        <v>0</v>
      </c>
      <c r="O68" s="22" t="e">
        <f>+J68+F68+#REF!+N68</f>
        <v>#REF!</v>
      </c>
      <c r="P68" s="22" t="e">
        <f>+#REF!-#REF!</f>
        <v>#REF!</v>
      </c>
      <c r="Q68" s="7">
        <f t="shared" si="47"/>
        <v>0</v>
      </c>
      <c r="R68" s="2" t="e">
        <f>+#REF!*4</f>
        <v>#REF!</v>
      </c>
      <c r="S68" s="2" t="e">
        <f t="shared" si="48"/>
        <v>#REF!</v>
      </c>
      <c r="T68" s="2" t="e">
        <f t="shared" si="40"/>
        <v>#REF!</v>
      </c>
      <c r="V68" s="88">
        <f t="shared" si="49"/>
        <v>0</v>
      </c>
    </row>
    <row r="69" spans="1:41" s="1" customFormat="1" ht="15.75" x14ac:dyDescent="0.25">
      <c r="A69" s="19" t="s">
        <v>143</v>
      </c>
      <c r="B69" s="20" t="s">
        <v>144</v>
      </c>
      <c r="C69" s="22">
        <v>0</v>
      </c>
      <c r="D69" s="22">
        <v>185850</v>
      </c>
      <c r="E69" s="22">
        <v>0</v>
      </c>
      <c r="F69" s="22">
        <f t="shared" si="44"/>
        <v>185850</v>
      </c>
      <c r="G69" s="22">
        <v>0</v>
      </c>
      <c r="H69" s="22">
        <v>0</v>
      </c>
      <c r="I69" s="22">
        <v>0</v>
      </c>
      <c r="J69" s="22">
        <f t="shared" si="45"/>
        <v>0</v>
      </c>
      <c r="K69" s="22">
        <v>0</v>
      </c>
      <c r="L69" s="22">
        <v>0</v>
      </c>
      <c r="M69" s="22">
        <v>0</v>
      </c>
      <c r="N69" s="22">
        <f t="shared" si="46"/>
        <v>0</v>
      </c>
      <c r="O69" s="22" t="e">
        <f>+J69+F69+#REF!+N69</f>
        <v>#REF!</v>
      </c>
      <c r="P69" s="22" t="e">
        <f>+#REF!-#REF!</f>
        <v>#REF!</v>
      </c>
      <c r="Q69" s="7">
        <f t="shared" si="47"/>
        <v>0</v>
      </c>
      <c r="R69" s="2" t="e">
        <f>+#REF!*4</f>
        <v>#REF!</v>
      </c>
      <c r="S69" s="2" t="e">
        <f t="shared" si="48"/>
        <v>#REF!</v>
      </c>
      <c r="T69" s="2" t="e">
        <f t="shared" si="40"/>
        <v>#REF!</v>
      </c>
      <c r="V69" s="88">
        <f t="shared" si="49"/>
        <v>0</v>
      </c>
    </row>
    <row r="70" spans="1:41" s="1" customFormat="1" ht="15.75" x14ac:dyDescent="0.25">
      <c r="A70" s="19" t="s">
        <v>145</v>
      </c>
      <c r="B70" s="20" t="s">
        <v>146</v>
      </c>
      <c r="C70" s="22">
        <v>0</v>
      </c>
      <c r="D70" s="41">
        <v>1315996.1299999999</v>
      </c>
      <c r="E70" s="22">
        <v>191392.83</v>
      </c>
      <c r="F70" s="22">
        <f t="shared" si="44"/>
        <v>1507388.96</v>
      </c>
      <c r="G70" s="22">
        <v>0</v>
      </c>
      <c r="H70" s="22">
        <v>0</v>
      </c>
      <c r="I70" s="22">
        <v>0</v>
      </c>
      <c r="J70" s="22">
        <f t="shared" si="45"/>
        <v>0</v>
      </c>
      <c r="K70" s="22">
        <v>0</v>
      </c>
      <c r="L70" s="22">
        <v>0</v>
      </c>
      <c r="M70" s="22">
        <v>0</v>
      </c>
      <c r="N70" s="22">
        <f t="shared" si="46"/>
        <v>0</v>
      </c>
      <c r="O70" s="22" t="e">
        <f>+J70+F70+#REF!+N70</f>
        <v>#REF!</v>
      </c>
      <c r="P70" s="22" t="e">
        <f>+#REF!-#REF!</f>
        <v>#REF!</v>
      </c>
      <c r="Q70" s="7">
        <f>+C70+D52+E70-F70</f>
        <v>5745033.2700000005</v>
      </c>
      <c r="R70" s="2" t="e">
        <f>+#REF!*4</f>
        <v>#REF!</v>
      </c>
      <c r="S70" s="2" t="e">
        <f t="shared" si="48"/>
        <v>#REF!</v>
      </c>
      <c r="T70" s="37" t="e">
        <f t="shared" si="40"/>
        <v>#REF!</v>
      </c>
      <c r="V70" s="88">
        <f t="shared" si="49"/>
        <v>0</v>
      </c>
    </row>
    <row r="71" spans="1:41" s="1" customFormat="1" ht="15.75" x14ac:dyDescent="0.25">
      <c r="A71" s="19" t="s">
        <v>147</v>
      </c>
      <c r="B71" s="20" t="s">
        <v>148</v>
      </c>
      <c r="C71" s="22">
        <v>0</v>
      </c>
      <c r="D71" s="22">
        <v>636852.38</v>
      </c>
      <c r="E71" s="22"/>
      <c r="F71" s="22">
        <f t="shared" si="44"/>
        <v>636852.38</v>
      </c>
      <c r="G71" s="22">
        <v>0</v>
      </c>
      <c r="H71" s="22">
        <v>0</v>
      </c>
      <c r="I71" s="22">
        <v>0</v>
      </c>
      <c r="J71" s="22">
        <f t="shared" si="45"/>
        <v>0</v>
      </c>
      <c r="K71" s="22">
        <v>0</v>
      </c>
      <c r="L71" s="22">
        <v>0</v>
      </c>
      <c r="M71" s="22">
        <v>0</v>
      </c>
      <c r="N71" s="22">
        <f t="shared" si="46"/>
        <v>0</v>
      </c>
      <c r="O71" s="22" t="e">
        <f>+J71+F71+#REF!+N71</f>
        <v>#REF!</v>
      </c>
      <c r="P71" s="22" t="e">
        <f>+#REF!-#REF!</f>
        <v>#REF!</v>
      </c>
      <c r="Q71" s="7">
        <f t="shared" si="47"/>
        <v>0</v>
      </c>
      <c r="R71" s="2" t="e">
        <f>+#REF!*4</f>
        <v>#REF!</v>
      </c>
      <c r="S71" s="2" t="e">
        <f t="shared" si="48"/>
        <v>#REF!</v>
      </c>
      <c r="T71" s="37" t="e">
        <f t="shared" si="40"/>
        <v>#REF!</v>
      </c>
      <c r="V71" s="88">
        <f t="shared" si="49"/>
        <v>0</v>
      </c>
    </row>
    <row r="72" spans="1:41" s="1" customFormat="1" ht="15.75" x14ac:dyDescent="0.25">
      <c r="A72" s="19" t="s">
        <v>149</v>
      </c>
      <c r="B72" s="20" t="s">
        <v>150</v>
      </c>
      <c r="C72" s="22">
        <v>0</v>
      </c>
      <c r="D72" s="22">
        <v>460236.3</v>
      </c>
      <c r="E72" s="22">
        <v>0</v>
      </c>
      <c r="F72" s="22">
        <f t="shared" si="44"/>
        <v>460236.3</v>
      </c>
      <c r="G72" s="22">
        <v>0</v>
      </c>
      <c r="H72" s="22">
        <v>0</v>
      </c>
      <c r="I72" s="22">
        <v>0</v>
      </c>
      <c r="J72" s="22">
        <f t="shared" si="45"/>
        <v>0</v>
      </c>
      <c r="K72" s="22">
        <v>0</v>
      </c>
      <c r="L72" s="22">
        <v>0</v>
      </c>
      <c r="M72" s="22">
        <v>0</v>
      </c>
      <c r="N72" s="22">
        <f t="shared" si="46"/>
        <v>0</v>
      </c>
      <c r="O72" s="22" t="e">
        <f>+J72+F72+#REF!+N72</f>
        <v>#REF!</v>
      </c>
      <c r="P72" s="22" t="e">
        <f>+#REF!-#REF!</f>
        <v>#REF!</v>
      </c>
      <c r="Q72" s="7">
        <f t="shared" si="47"/>
        <v>0</v>
      </c>
      <c r="R72" s="2" t="e">
        <f>+#REF!*4</f>
        <v>#REF!</v>
      </c>
      <c r="S72" s="2" t="e">
        <f t="shared" si="48"/>
        <v>#REF!</v>
      </c>
      <c r="T72" s="37" t="e">
        <f t="shared" si="40"/>
        <v>#REF!</v>
      </c>
      <c r="V72" s="88">
        <f t="shared" si="49"/>
        <v>0</v>
      </c>
    </row>
    <row r="73" spans="1:41" s="1" customFormat="1" ht="15.75" x14ac:dyDescent="0.25">
      <c r="A73" s="19" t="s">
        <v>151</v>
      </c>
      <c r="B73" s="20" t="s">
        <v>152</v>
      </c>
      <c r="C73" s="22">
        <v>0</v>
      </c>
      <c r="D73" s="22">
        <v>0</v>
      </c>
      <c r="E73" s="22">
        <v>0</v>
      </c>
      <c r="F73" s="22">
        <f t="shared" si="44"/>
        <v>0</v>
      </c>
      <c r="G73" s="22">
        <v>0</v>
      </c>
      <c r="H73" s="22">
        <v>0</v>
      </c>
      <c r="I73" s="22">
        <v>0</v>
      </c>
      <c r="J73" s="22">
        <f t="shared" si="45"/>
        <v>0</v>
      </c>
      <c r="K73" s="22">
        <v>0</v>
      </c>
      <c r="L73" s="22">
        <v>0</v>
      </c>
      <c r="M73" s="22">
        <v>0</v>
      </c>
      <c r="N73" s="22">
        <f t="shared" si="46"/>
        <v>0</v>
      </c>
      <c r="O73" s="22" t="e">
        <f>+J73+F73+#REF!+N73</f>
        <v>#REF!</v>
      </c>
      <c r="P73" s="22" t="e">
        <f>+#REF!-#REF!</f>
        <v>#REF!</v>
      </c>
      <c r="Q73" s="7">
        <f t="shared" si="47"/>
        <v>0</v>
      </c>
      <c r="R73" s="2" t="e">
        <f>+#REF!*4</f>
        <v>#REF!</v>
      </c>
      <c r="S73" s="2" t="e">
        <f t="shared" si="48"/>
        <v>#REF!</v>
      </c>
      <c r="T73" s="2" t="e">
        <f t="shared" si="40"/>
        <v>#REF!</v>
      </c>
      <c r="V73" s="88">
        <f>+F73-E73-D73-C73</f>
        <v>0</v>
      </c>
    </row>
    <row r="74" spans="1:41" s="18" customFormat="1" ht="16.5" customHeight="1" x14ac:dyDescent="0.25">
      <c r="A74" s="32" t="s">
        <v>153</v>
      </c>
      <c r="B74" s="15" t="s">
        <v>154</v>
      </c>
      <c r="C74" s="29">
        <f>SUM(C75:C92)</f>
        <v>5333333.33</v>
      </c>
      <c r="D74" s="29">
        <f t="shared" ref="D74:F74" si="50">SUM(D75:D92)</f>
        <v>40388722.880000003</v>
      </c>
      <c r="E74" s="29">
        <f t="shared" si="50"/>
        <v>628502.13</v>
      </c>
      <c r="F74" s="29">
        <f t="shared" si="50"/>
        <v>46350558.340000004</v>
      </c>
      <c r="G74" s="29">
        <f t="shared" ref="G74:P74" si="51">SUM(G75:G92)</f>
        <v>0</v>
      </c>
      <c r="H74" s="29">
        <f t="shared" si="51"/>
        <v>0</v>
      </c>
      <c r="I74" s="29">
        <f t="shared" si="51"/>
        <v>0</v>
      </c>
      <c r="J74" s="29">
        <f t="shared" si="51"/>
        <v>0</v>
      </c>
      <c r="K74" s="29">
        <f t="shared" si="51"/>
        <v>0</v>
      </c>
      <c r="L74" s="29">
        <f t="shared" si="51"/>
        <v>0</v>
      </c>
      <c r="M74" s="29">
        <f t="shared" si="51"/>
        <v>0</v>
      </c>
      <c r="N74" s="29">
        <f t="shared" si="51"/>
        <v>0</v>
      </c>
      <c r="O74" s="29" t="e">
        <f t="shared" si="51"/>
        <v>#REF!</v>
      </c>
      <c r="P74" s="29" t="e">
        <f t="shared" si="51"/>
        <v>#REF!</v>
      </c>
      <c r="Q74" s="7">
        <f t="shared" si="47"/>
        <v>0</v>
      </c>
      <c r="R74" s="2" t="e">
        <f>+#REF!*4</f>
        <v>#REF!</v>
      </c>
      <c r="S74" s="2" t="e">
        <f t="shared" si="48"/>
        <v>#REF!</v>
      </c>
      <c r="T74" s="2" t="e">
        <f t="shared" si="40"/>
        <v>#REF!</v>
      </c>
      <c r="U74" s="12"/>
      <c r="V74" s="88">
        <f t="shared" si="49"/>
        <v>0</v>
      </c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</row>
    <row r="75" spans="1:41" s="1" customFormat="1" ht="17.25" customHeight="1" x14ac:dyDescent="0.25">
      <c r="A75" s="19" t="s">
        <v>155</v>
      </c>
      <c r="B75" s="20" t="s">
        <v>156</v>
      </c>
      <c r="C75" s="22">
        <v>0</v>
      </c>
      <c r="D75" s="22"/>
      <c r="E75" s="22">
        <v>0</v>
      </c>
      <c r="F75" s="22">
        <f t="shared" ref="F75:F92" si="52">SUM(C75:E75)</f>
        <v>0</v>
      </c>
      <c r="G75" s="22">
        <v>0</v>
      </c>
      <c r="H75" s="22">
        <v>0</v>
      </c>
      <c r="I75" s="22">
        <v>0</v>
      </c>
      <c r="J75" s="22">
        <f t="shared" ref="J75:J92" si="53">SUM(G75:I75)</f>
        <v>0</v>
      </c>
      <c r="K75" s="22">
        <v>0</v>
      </c>
      <c r="L75" s="22">
        <v>0</v>
      </c>
      <c r="M75" s="22">
        <v>0</v>
      </c>
      <c r="N75" s="22">
        <f t="shared" ref="N75:N92" si="54">SUM(K75:M75)</f>
        <v>0</v>
      </c>
      <c r="O75" s="22" t="e">
        <f>+J75+F75+#REF!+N75</f>
        <v>#REF!</v>
      </c>
      <c r="P75" s="22" t="e">
        <f>+#REF!-#REF!</f>
        <v>#REF!</v>
      </c>
      <c r="Q75" s="7">
        <f t="shared" si="47"/>
        <v>0</v>
      </c>
      <c r="R75" s="2" t="e">
        <f>+#REF!*4</f>
        <v>#REF!</v>
      </c>
      <c r="S75" s="2" t="e">
        <f t="shared" si="48"/>
        <v>#REF!</v>
      </c>
      <c r="T75" s="2" t="e">
        <f t="shared" si="40"/>
        <v>#REF!</v>
      </c>
      <c r="V75" s="88">
        <f t="shared" si="49"/>
        <v>0</v>
      </c>
    </row>
    <row r="76" spans="1:41" s="1" customFormat="1" ht="17.25" customHeight="1" x14ac:dyDescent="0.25">
      <c r="A76" s="19" t="s">
        <v>157</v>
      </c>
      <c r="B76" s="20" t="s">
        <v>158</v>
      </c>
      <c r="C76" s="22">
        <v>0</v>
      </c>
      <c r="D76" s="22">
        <f>450-382.55</f>
        <v>67.449999999999989</v>
      </c>
      <c r="E76" s="22">
        <v>73196.14</v>
      </c>
      <c r="F76" s="22">
        <f t="shared" si="52"/>
        <v>73263.59</v>
      </c>
      <c r="G76" s="22">
        <v>0</v>
      </c>
      <c r="H76" s="22">
        <v>0</v>
      </c>
      <c r="I76" s="22">
        <v>0</v>
      </c>
      <c r="J76" s="22">
        <f t="shared" si="53"/>
        <v>0</v>
      </c>
      <c r="K76" s="22">
        <v>0</v>
      </c>
      <c r="L76" s="22">
        <v>0</v>
      </c>
      <c r="M76" s="22">
        <v>0</v>
      </c>
      <c r="N76" s="22">
        <f t="shared" si="54"/>
        <v>0</v>
      </c>
      <c r="O76" s="22" t="e">
        <f>+J76+F76+#REF!+N76</f>
        <v>#REF!</v>
      </c>
      <c r="P76" s="22" t="e">
        <f>+#REF!-#REF!</f>
        <v>#REF!</v>
      </c>
      <c r="Q76" s="7">
        <f t="shared" si="47"/>
        <v>0</v>
      </c>
      <c r="R76" s="2" t="e">
        <f>+#REF!*4</f>
        <v>#REF!</v>
      </c>
      <c r="S76" s="2" t="e">
        <f t="shared" si="48"/>
        <v>#REF!</v>
      </c>
      <c r="T76" s="2" t="e">
        <f t="shared" si="40"/>
        <v>#REF!</v>
      </c>
      <c r="V76" s="88">
        <f t="shared" si="49"/>
        <v>-2.8990143619012088E-12</v>
      </c>
    </row>
    <row r="77" spans="1:41" s="1" customFormat="1" ht="17.25" customHeight="1" x14ac:dyDescent="0.25">
      <c r="A77" s="19" t="s">
        <v>159</v>
      </c>
      <c r="B77" s="20" t="s">
        <v>160</v>
      </c>
      <c r="C77" s="22">
        <v>0</v>
      </c>
      <c r="D77" s="22">
        <v>385080</v>
      </c>
      <c r="E77" s="22">
        <v>0</v>
      </c>
      <c r="F77" s="22">
        <f t="shared" si="52"/>
        <v>385080</v>
      </c>
      <c r="G77" s="22">
        <v>0</v>
      </c>
      <c r="H77" s="22">
        <v>0</v>
      </c>
      <c r="I77" s="22">
        <v>0</v>
      </c>
      <c r="J77" s="22">
        <f t="shared" si="53"/>
        <v>0</v>
      </c>
      <c r="K77" s="22">
        <v>0</v>
      </c>
      <c r="L77" s="22">
        <v>0</v>
      </c>
      <c r="M77" s="22">
        <v>0</v>
      </c>
      <c r="N77" s="22">
        <f t="shared" si="54"/>
        <v>0</v>
      </c>
      <c r="O77" s="22" t="e">
        <f>+J77+F77+#REF!+N77</f>
        <v>#REF!</v>
      </c>
      <c r="P77" s="22" t="e">
        <f>+#REF!-#REF!</f>
        <v>#REF!</v>
      </c>
      <c r="Q77" s="7">
        <f t="shared" si="47"/>
        <v>0</v>
      </c>
      <c r="R77" s="2" t="e">
        <f>+#REF!*4</f>
        <v>#REF!</v>
      </c>
      <c r="S77" s="2" t="e">
        <f t="shared" si="48"/>
        <v>#REF!</v>
      </c>
      <c r="T77" s="2" t="e">
        <f t="shared" si="40"/>
        <v>#REF!</v>
      </c>
      <c r="V77" s="88">
        <f t="shared" si="49"/>
        <v>0</v>
      </c>
    </row>
    <row r="78" spans="1:41" s="1" customFormat="1" ht="17.25" customHeight="1" x14ac:dyDescent="0.25">
      <c r="A78" s="19" t="s">
        <v>161</v>
      </c>
      <c r="B78" s="20" t="s">
        <v>162</v>
      </c>
      <c r="C78" s="22">
        <v>0</v>
      </c>
      <c r="D78" s="22"/>
      <c r="E78" s="22">
        <v>0</v>
      </c>
      <c r="F78" s="22">
        <f t="shared" si="52"/>
        <v>0</v>
      </c>
      <c r="G78" s="22">
        <v>0</v>
      </c>
      <c r="H78" s="22">
        <v>0</v>
      </c>
      <c r="I78" s="22">
        <v>0</v>
      </c>
      <c r="J78" s="22">
        <f t="shared" si="53"/>
        <v>0</v>
      </c>
      <c r="K78" s="22">
        <v>0</v>
      </c>
      <c r="L78" s="22">
        <v>0</v>
      </c>
      <c r="M78" s="22">
        <v>0</v>
      </c>
      <c r="N78" s="22">
        <f t="shared" si="54"/>
        <v>0</v>
      </c>
      <c r="O78" s="22" t="e">
        <f>+J78+F78+#REF!+N78</f>
        <v>#REF!</v>
      </c>
      <c r="P78" s="22" t="e">
        <f>+#REF!-#REF!</f>
        <v>#REF!</v>
      </c>
      <c r="Q78" s="7">
        <f t="shared" si="47"/>
        <v>0</v>
      </c>
      <c r="R78" s="2" t="e">
        <f>+#REF!*4</f>
        <v>#REF!</v>
      </c>
      <c r="S78" s="2" t="e">
        <f t="shared" si="48"/>
        <v>#REF!</v>
      </c>
      <c r="T78" s="2" t="e">
        <f t="shared" si="40"/>
        <v>#REF!</v>
      </c>
      <c r="V78" s="88">
        <f t="shared" si="49"/>
        <v>0</v>
      </c>
    </row>
    <row r="79" spans="1:41" s="1" customFormat="1" ht="20.25" customHeight="1" x14ac:dyDescent="0.25">
      <c r="A79" s="19" t="s">
        <v>163</v>
      </c>
      <c r="B79" s="20" t="s">
        <v>164</v>
      </c>
      <c r="C79" s="22">
        <v>0</v>
      </c>
      <c r="D79" s="22">
        <v>341610</v>
      </c>
      <c r="E79" s="22">
        <v>0</v>
      </c>
      <c r="F79" s="22">
        <f t="shared" si="52"/>
        <v>341610</v>
      </c>
      <c r="G79" s="22">
        <v>0</v>
      </c>
      <c r="H79" s="22">
        <v>0</v>
      </c>
      <c r="I79" s="22">
        <v>0</v>
      </c>
      <c r="J79" s="22">
        <f t="shared" si="53"/>
        <v>0</v>
      </c>
      <c r="K79" s="22">
        <v>0</v>
      </c>
      <c r="L79" s="22">
        <v>0</v>
      </c>
      <c r="M79" s="22">
        <v>0</v>
      </c>
      <c r="N79" s="22">
        <f t="shared" si="54"/>
        <v>0</v>
      </c>
      <c r="O79" s="22" t="e">
        <f>+J79+F79+#REF!+N79</f>
        <v>#REF!</v>
      </c>
      <c r="P79" s="22" t="e">
        <f>+#REF!-#REF!</f>
        <v>#REF!</v>
      </c>
      <c r="Q79" s="7">
        <f t="shared" si="47"/>
        <v>0</v>
      </c>
      <c r="R79" s="2" t="e">
        <f>+#REF!*4</f>
        <v>#REF!</v>
      </c>
      <c r="S79" s="2" t="e">
        <f t="shared" si="48"/>
        <v>#REF!</v>
      </c>
      <c r="T79" s="37" t="e">
        <f t="shared" si="40"/>
        <v>#REF!</v>
      </c>
      <c r="V79" s="88">
        <f t="shared" si="49"/>
        <v>0</v>
      </c>
    </row>
    <row r="80" spans="1:41" s="1" customFormat="1" ht="21" customHeight="1" x14ac:dyDescent="0.25">
      <c r="A80" s="19" t="s">
        <v>165</v>
      </c>
      <c r="B80" s="20" t="s">
        <v>166</v>
      </c>
      <c r="C80" s="22">
        <v>0</v>
      </c>
      <c r="D80" s="22"/>
      <c r="E80" s="22">
        <v>0</v>
      </c>
      <c r="F80" s="22">
        <f t="shared" si="52"/>
        <v>0</v>
      </c>
      <c r="G80" s="22">
        <v>0</v>
      </c>
      <c r="H80" s="22">
        <v>0</v>
      </c>
      <c r="I80" s="22">
        <v>0</v>
      </c>
      <c r="J80" s="22">
        <f t="shared" si="53"/>
        <v>0</v>
      </c>
      <c r="K80" s="22">
        <v>0</v>
      </c>
      <c r="L80" s="22">
        <v>0</v>
      </c>
      <c r="M80" s="22">
        <v>0</v>
      </c>
      <c r="N80" s="22">
        <f t="shared" si="54"/>
        <v>0</v>
      </c>
      <c r="O80" s="22" t="e">
        <f>+J80+F80+#REF!+N80</f>
        <v>#REF!</v>
      </c>
      <c r="P80" s="22" t="e">
        <f>+#REF!-#REF!</f>
        <v>#REF!</v>
      </c>
      <c r="Q80" s="7">
        <f t="shared" si="47"/>
        <v>0</v>
      </c>
      <c r="R80" s="2" t="e">
        <f>+#REF!*4</f>
        <v>#REF!</v>
      </c>
      <c r="S80" s="2" t="e">
        <f t="shared" si="48"/>
        <v>#REF!</v>
      </c>
      <c r="T80" s="2" t="e">
        <f t="shared" si="40"/>
        <v>#REF!</v>
      </c>
      <c r="V80" s="88">
        <f t="shared" si="49"/>
        <v>0</v>
      </c>
    </row>
    <row r="81" spans="1:41" s="1" customFormat="1" ht="16.5" customHeight="1" x14ac:dyDescent="0.25">
      <c r="A81" s="19" t="s">
        <v>167</v>
      </c>
      <c r="B81" s="20" t="s">
        <v>168</v>
      </c>
      <c r="C81" s="22">
        <v>0</v>
      </c>
      <c r="D81" s="22">
        <v>15315.27</v>
      </c>
      <c r="E81" s="22">
        <v>0</v>
      </c>
      <c r="F81" s="22">
        <f t="shared" si="52"/>
        <v>15315.27</v>
      </c>
      <c r="G81" s="22">
        <v>0</v>
      </c>
      <c r="H81" s="22">
        <v>0</v>
      </c>
      <c r="I81" s="22">
        <v>0</v>
      </c>
      <c r="J81" s="22">
        <f t="shared" si="53"/>
        <v>0</v>
      </c>
      <c r="K81" s="22">
        <v>0</v>
      </c>
      <c r="L81" s="22">
        <v>0</v>
      </c>
      <c r="M81" s="22">
        <v>0</v>
      </c>
      <c r="N81" s="22">
        <f t="shared" si="54"/>
        <v>0</v>
      </c>
      <c r="O81" s="22" t="e">
        <f>+J81+F81+#REF!+N81</f>
        <v>#REF!</v>
      </c>
      <c r="P81" s="22" t="e">
        <f>+#REF!-#REF!</f>
        <v>#REF!</v>
      </c>
      <c r="Q81" s="7">
        <f t="shared" si="47"/>
        <v>0</v>
      </c>
      <c r="R81" s="2" t="e">
        <f>+#REF!*4</f>
        <v>#REF!</v>
      </c>
      <c r="S81" s="2" t="e">
        <f t="shared" si="48"/>
        <v>#REF!</v>
      </c>
      <c r="T81" s="2" t="e">
        <f t="shared" si="40"/>
        <v>#REF!</v>
      </c>
      <c r="V81" s="88">
        <f t="shared" si="49"/>
        <v>0</v>
      </c>
    </row>
    <row r="82" spans="1:41" s="1" customFormat="1" ht="18" customHeight="1" x14ac:dyDescent="0.25">
      <c r="A82" s="19" t="s">
        <v>169</v>
      </c>
      <c r="B82" s="20" t="s">
        <v>170</v>
      </c>
      <c r="C82" s="22">
        <v>0</v>
      </c>
      <c r="D82" s="22">
        <v>1061490.98</v>
      </c>
      <c r="E82" s="22">
        <v>298540</v>
      </c>
      <c r="F82" s="22">
        <f t="shared" si="52"/>
        <v>1360030.98</v>
      </c>
      <c r="G82" s="22">
        <v>0</v>
      </c>
      <c r="H82" s="22">
        <v>0</v>
      </c>
      <c r="I82" s="22">
        <v>0</v>
      </c>
      <c r="J82" s="22">
        <f t="shared" si="53"/>
        <v>0</v>
      </c>
      <c r="K82" s="22">
        <v>0</v>
      </c>
      <c r="L82" s="22">
        <v>0</v>
      </c>
      <c r="M82" s="22">
        <v>0</v>
      </c>
      <c r="N82" s="22">
        <f t="shared" si="54"/>
        <v>0</v>
      </c>
      <c r="O82" s="22" t="e">
        <f>+J82+F82+#REF!+N82</f>
        <v>#REF!</v>
      </c>
      <c r="P82" s="22" t="e">
        <f>+#REF!-#REF!</f>
        <v>#REF!</v>
      </c>
      <c r="Q82" s="7">
        <f t="shared" si="47"/>
        <v>0</v>
      </c>
      <c r="R82" s="2" t="e">
        <f>+#REF!*4</f>
        <v>#REF!</v>
      </c>
      <c r="S82" s="2" t="e">
        <f t="shared" si="48"/>
        <v>#REF!</v>
      </c>
      <c r="T82" s="2" t="e">
        <f t="shared" si="40"/>
        <v>#REF!</v>
      </c>
      <c r="V82" s="88">
        <f t="shared" si="49"/>
        <v>0</v>
      </c>
    </row>
    <row r="83" spans="1:41" s="1" customFormat="1" ht="15" customHeight="1" x14ac:dyDescent="0.25">
      <c r="A83" s="19" t="s">
        <v>171</v>
      </c>
      <c r="B83" s="20" t="s">
        <v>172</v>
      </c>
      <c r="C83" s="22">
        <v>0</v>
      </c>
      <c r="D83" s="22">
        <v>200600</v>
      </c>
      <c r="E83" s="22">
        <v>0</v>
      </c>
      <c r="F83" s="22">
        <f t="shared" si="52"/>
        <v>200600</v>
      </c>
      <c r="G83" s="22">
        <v>0</v>
      </c>
      <c r="H83" s="22">
        <v>0</v>
      </c>
      <c r="I83" s="22">
        <v>0</v>
      </c>
      <c r="J83" s="22">
        <f t="shared" si="53"/>
        <v>0</v>
      </c>
      <c r="K83" s="22">
        <v>0</v>
      </c>
      <c r="L83" s="22">
        <v>0</v>
      </c>
      <c r="M83" s="22">
        <v>0</v>
      </c>
      <c r="N83" s="22">
        <f t="shared" si="54"/>
        <v>0</v>
      </c>
      <c r="O83" s="22" t="e">
        <f>+J83+F83+#REF!+N83</f>
        <v>#REF!</v>
      </c>
      <c r="P83" s="22" t="e">
        <f>+#REF!-#REF!</f>
        <v>#REF!</v>
      </c>
      <c r="Q83" s="7">
        <f t="shared" si="47"/>
        <v>0</v>
      </c>
      <c r="R83" s="2" t="e">
        <f>+#REF!*4</f>
        <v>#REF!</v>
      </c>
      <c r="S83" s="2" t="e">
        <f t="shared" si="48"/>
        <v>#REF!</v>
      </c>
      <c r="T83" s="37" t="e">
        <f t="shared" si="40"/>
        <v>#REF!</v>
      </c>
      <c r="V83" s="88">
        <f t="shared" si="49"/>
        <v>0</v>
      </c>
    </row>
    <row r="84" spans="1:41" s="1" customFormat="1" ht="15" customHeight="1" x14ac:dyDescent="0.25">
      <c r="A84" s="19" t="s">
        <v>173</v>
      </c>
      <c r="B84" s="20" t="s">
        <v>174</v>
      </c>
      <c r="C84" s="22">
        <v>0</v>
      </c>
      <c r="D84" s="22"/>
      <c r="E84" s="22">
        <v>0</v>
      </c>
      <c r="F84" s="22">
        <f t="shared" si="52"/>
        <v>0</v>
      </c>
      <c r="G84" s="22">
        <v>0</v>
      </c>
      <c r="H84" s="22">
        <v>0</v>
      </c>
      <c r="I84" s="22">
        <v>0</v>
      </c>
      <c r="J84" s="22">
        <f t="shared" si="53"/>
        <v>0</v>
      </c>
      <c r="K84" s="22">
        <v>0</v>
      </c>
      <c r="L84" s="22">
        <v>0</v>
      </c>
      <c r="M84" s="22">
        <v>0</v>
      </c>
      <c r="N84" s="22">
        <f t="shared" si="54"/>
        <v>0</v>
      </c>
      <c r="O84" s="22" t="e">
        <f>+J84+F84+#REF!+N84</f>
        <v>#REF!</v>
      </c>
      <c r="P84" s="22" t="e">
        <f>+#REF!-#REF!</f>
        <v>#REF!</v>
      </c>
      <c r="Q84" s="7">
        <f t="shared" si="47"/>
        <v>0</v>
      </c>
      <c r="R84" s="2" t="e">
        <f>+#REF!*4</f>
        <v>#REF!</v>
      </c>
      <c r="S84" s="2" t="e">
        <f t="shared" si="48"/>
        <v>#REF!</v>
      </c>
      <c r="T84" s="2" t="e">
        <f t="shared" si="40"/>
        <v>#REF!</v>
      </c>
      <c r="V84" s="88">
        <f t="shared" si="49"/>
        <v>0</v>
      </c>
    </row>
    <row r="85" spans="1:41" s="1" customFormat="1" ht="16.5" customHeight="1" x14ac:dyDescent="0.25">
      <c r="A85" s="19" t="s">
        <v>175</v>
      </c>
      <c r="B85" s="20" t="s">
        <v>176</v>
      </c>
      <c r="C85" s="22">
        <v>0</v>
      </c>
      <c r="D85" s="22">
        <v>217705</v>
      </c>
      <c r="E85" s="22">
        <v>0</v>
      </c>
      <c r="F85" s="22">
        <f t="shared" si="52"/>
        <v>217705</v>
      </c>
      <c r="G85" s="22">
        <v>0</v>
      </c>
      <c r="H85" s="22">
        <v>0</v>
      </c>
      <c r="I85" s="22">
        <v>0</v>
      </c>
      <c r="J85" s="22">
        <f t="shared" si="53"/>
        <v>0</v>
      </c>
      <c r="K85" s="22">
        <v>0</v>
      </c>
      <c r="L85" s="22">
        <v>0</v>
      </c>
      <c r="M85" s="22">
        <v>0</v>
      </c>
      <c r="N85" s="22">
        <f t="shared" si="54"/>
        <v>0</v>
      </c>
      <c r="O85" s="22" t="e">
        <f>+J85+F85+#REF!+N85</f>
        <v>#REF!</v>
      </c>
      <c r="P85" s="22" t="e">
        <f>+#REF!-#REF!</f>
        <v>#REF!</v>
      </c>
      <c r="Q85" s="7">
        <f t="shared" si="47"/>
        <v>0</v>
      </c>
      <c r="R85" s="2" t="e">
        <f>+#REF!*4</f>
        <v>#REF!</v>
      </c>
      <c r="S85" s="2" t="e">
        <f t="shared" si="48"/>
        <v>#REF!</v>
      </c>
      <c r="T85" s="2" t="e">
        <f t="shared" si="40"/>
        <v>#REF!</v>
      </c>
      <c r="V85" s="88">
        <f t="shared" si="49"/>
        <v>0</v>
      </c>
    </row>
    <row r="86" spans="1:41" s="1" customFormat="1" ht="15.75" x14ac:dyDescent="0.25">
      <c r="A86" s="19" t="s">
        <v>177</v>
      </c>
      <c r="B86" s="20" t="s">
        <v>178</v>
      </c>
      <c r="C86" s="22">
        <v>0</v>
      </c>
      <c r="D86" s="22"/>
      <c r="E86" s="22">
        <v>0</v>
      </c>
      <c r="F86" s="22">
        <f t="shared" si="52"/>
        <v>0</v>
      </c>
      <c r="G86" s="22">
        <v>0</v>
      </c>
      <c r="H86" s="22">
        <v>0</v>
      </c>
      <c r="I86" s="22">
        <v>0</v>
      </c>
      <c r="J86" s="22">
        <f t="shared" si="53"/>
        <v>0</v>
      </c>
      <c r="K86" s="22">
        <v>0</v>
      </c>
      <c r="L86" s="22">
        <v>0</v>
      </c>
      <c r="M86" s="22">
        <v>0</v>
      </c>
      <c r="N86" s="22">
        <f t="shared" si="54"/>
        <v>0</v>
      </c>
      <c r="O86" s="22" t="e">
        <f>+J86+F86+#REF!+N86</f>
        <v>#REF!</v>
      </c>
      <c r="P86" s="22" t="e">
        <f>+#REF!-#REF!</f>
        <v>#REF!</v>
      </c>
      <c r="Q86" s="7">
        <f t="shared" si="47"/>
        <v>0</v>
      </c>
      <c r="R86" s="2" t="e">
        <f>+#REF!*4</f>
        <v>#REF!</v>
      </c>
      <c r="S86" s="2" t="e">
        <f t="shared" si="48"/>
        <v>#REF!</v>
      </c>
      <c r="T86" s="2" t="e">
        <f t="shared" si="40"/>
        <v>#REF!</v>
      </c>
      <c r="V86" s="88">
        <f t="shared" si="49"/>
        <v>0</v>
      </c>
    </row>
    <row r="87" spans="1:41" s="1" customFormat="1" ht="21.75" customHeight="1" x14ac:dyDescent="0.25">
      <c r="A87" s="19" t="s">
        <v>179</v>
      </c>
      <c r="B87" s="20" t="s">
        <v>180</v>
      </c>
      <c r="C87" s="22">
        <v>0</v>
      </c>
      <c r="D87" s="22">
        <v>85156</v>
      </c>
      <c r="E87" s="22">
        <v>0</v>
      </c>
      <c r="F87" s="22">
        <f t="shared" si="52"/>
        <v>85156</v>
      </c>
      <c r="G87" s="22">
        <v>0</v>
      </c>
      <c r="H87" s="22">
        <v>0</v>
      </c>
      <c r="I87" s="22">
        <v>0</v>
      </c>
      <c r="J87" s="22">
        <f t="shared" si="53"/>
        <v>0</v>
      </c>
      <c r="K87" s="22">
        <v>0</v>
      </c>
      <c r="L87" s="22">
        <v>0</v>
      </c>
      <c r="M87" s="22">
        <v>0</v>
      </c>
      <c r="N87" s="22">
        <f t="shared" si="54"/>
        <v>0</v>
      </c>
      <c r="O87" s="22" t="e">
        <f>+J87+F87+#REF!+N87</f>
        <v>#REF!</v>
      </c>
      <c r="P87" s="22" t="e">
        <f>+#REF!-#REF!</f>
        <v>#REF!</v>
      </c>
      <c r="Q87" s="7">
        <f t="shared" si="47"/>
        <v>0</v>
      </c>
      <c r="R87" s="2" t="e">
        <f>+#REF!*4</f>
        <v>#REF!</v>
      </c>
      <c r="S87" s="2" t="e">
        <f t="shared" si="48"/>
        <v>#REF!</v>
      </c>
      <c r="T87" s="2" t="e">
        <f t="shared" si="40"/>
        <v>#REF!</v>
      </c>
      <c r="V87" s="88">
        <f t="shared" si="49"/>
        <v>0</v>
      </c>
    </row>
    <row r="88" spans="1:41" s="1" customFormat="1" ht="21.75" customHeight="1" x14ac:dyDescent="0.25">
      <c r="A88" s="19" t="s">
        <v>181</v>
      </c>
      <c r="B88" s="20" t="s">
        <v>182</v>
      </c>
      <c r="C88" s="22">
        <v>0</v>
      </c>
      <c r="D88" s="22"/>
      <c r="E88" s="22">
        <v>0</v>
      </c>
      <c r="F88" s="22">
        <f t="shared" si="52"/>
        <v>0</v>
      </c>
      <c r="G88" s="22">
        <v>0</v>
      </c>
      <c r="H88" s="22">
        <v>0</v>
      </c>
      <c r="I88" s="22">
        <v>0</v>
      </c>
      <c r="J88" s="22">
        <f t="shared" si="53"/>
        <v>0</v>
      </c>
      <c r="K88" s="22">
        <v>0</v>
      </c>
      <c r="L88" s="22">
        <v>0</v>
      </c>
      <c r="M88" s="22">
        <v>0</v>
      </c>
      <c r="N88" s="22">
        <f t="shared" si="54"/>
        <v>0</v>
      </c>
      <c r="O88" s="22" t="e">
        <f>+J88+F88+#REF!+N88</f>
        <v>#REF!</v>
      </c>
      <c r="P88" s="22" t="e">
        <f>+#REF!-#REF!</f>
        <v>#REF!</v>
      </c>
      <c r="Q88" s="7">
        <f t="shared" si="47"/>
        <v>0</v>
      </c>
      <c r="R88" s="2" t="e">
        <f>+#REF!*4</f>
        <v>#REF!</v>
      </c>
      <c r="S88" s="2" t="e">
        <f t="shared" si="48"/>
        <v>#REF!</v>
      </c>
      <c r="T88" s="2" t="e">
        <f t="shared" si="40"/>
        <v>#REF!</v>
      </c>
      <c r="V88" s="88">
        <f t="shared" si="49"/>
        <v>0</v>
      </c>
    </row>
    <row r="89" spans="1:41" s="1" customFormat="1" ht="22.5" customHeight="1" x14ac:dyDescent="0.25">
      <c r="A89" s="19" t="s">
        <v>183</v>
      </c>
      <c r="B89" s="20" t="s">
        <v>184</v>
      </c>
      <c r="C89" s="23"/>
      <c r="D89" s="22">
        <v>466250</v>
      </c>
      <c r="E89" s="22">
        <v>235380.61</v>
      </c>
      <c r="F89" s="22">
        <f t="shared" si="52"/>
        <v>701630.61</v>
      </c>
      <c r="G89" s="22">
        <v>0</v>
      </c>
      <c r="H89" s="22">
        <v>0</v>
      </c>
      <c r="I89" s="22">
        <v>0</v>
      </c>
      <c r="J89" s="22">
        <f t="shared" si="53"/>
        <v>0</v>
      </c>
      <c r="K89" s="22">
        <v>0</v>
      </c>
      <c r="L89" s="22">
        <v>0</v>
      </c>
      <c r="M89" s="22">
        <v>0</v>
      </c>
      <c r="N89" s="22">
        <f t="shared" si="54"/>
        <v>0</v>
      </c>
      <c r="O89" s="22" t="e">
        <f>+J89+F89+#REF!+N89</f>
        <v>#REF!</v>
      </c>
      <c r="P89" s="22" t="e">
        <f>+#REF!-#REF!</f>
        <v>#REF!</v>
      </c>
      <c r="Q89" s="7">
        <f t="shared" si="47"/>
        <v>0</v>
      </c>
      <c r="R89" s="2" t="e">
        <f>+#REF!*4</f>
        <v>#REF!</v>
      </c>
      <c r="S89" s="2" t="e">
        <f t="shared" si="48"/>
        <v>#REF!</v>
      </c>
      <c r="T89" s="2" t="e">
        <f t="shared" si="40"/>
        <v>#REF!</v>
      </c>
      <c r="V89" s="88">
        <f t="shared" si="49"/>
        <v>0</v>
      </c>
    </row>
    <row r="90" spans="1:41" s="1" customFormat="1" ht="21.75" customHeight="1" x14ac:dyDescent="0.25">
      <c r="A90" s="19" t="s">
        <v>185</v>
      </c>
      <c r="B90" s="20" t="s">
        <v>186</v>
      </c>
      <c r="C90" s="22">
        <v>0</v>
      </c>
      <c r="D90" s="22">
        <v>0</v>
      </c>
      <c r="E90" s="22">
        <v>0</v>
      </c>
      <c r="F90" s="22">
        <f t="shared" si="52"/>
        <v>0</v>
      </c>
      <c r="G90" s="22">
        <v>0</v>
      </c>
      <c r="H90" s="22">
        <v>0</v>
      </c>
      <c r="I90" s="22">
        <v>0</v>
      </c>
      <c r="J90" s="22">
        <f t="shared" si="53"/>
        <v>0</v>
      </c>
      <c r="K90" s="22">
        <v>0</v>
      </c>
      <c r="L90" s="22">
        <v>0</v>
      </c>
      <c r="M90" s="22">
        <v>0</v>
      </c>
      <c r="N90" s="22">
        <f t="shared" si="54"/>
        <v>0</v>
      </c>
      <c r="O90" s="22" t="e">
        <f>+J90+F90+#REF!+N90</f>
        <v>#REF!</v>
      </c>
      <c r="P90" s="22" t="e">
        <f>+#REF!-#REF!</f>
        <v>#REF!</v>
      </c>
      <c r="Q90" s="7">
        <f t="shared" si="47"/>
        <v>0</v>
      </c>
      <c r="R90" s="2" t="e">
        <f>+#REF!*4</f>
        <v>#REF!</v>
      </c>
      <c r="S90" s="2" t="e">
        <f t="shared" si="48"/>
        <v>#REF!</v>
      </c>
      <c r="T90" s="2" t="e">
        <f t="shared" si="40"/>
        <v>#REF!</v>
      </c>
      <c r="V90" s="88">
        <f t="shared" si="49"/>
        <v>0</v>
      </c>
    </row>
    <row r="91" spans="1:41" s="1" customFormat="1" ht="23.25" customHeight="1" x14ac:dyDescent="0.25">
      <c r="A91" s="19" t="s">
        <v>187</v>
      </c>
      <c r="B91" s="20" t="s">
        <v>188</v>
      </c>
      <c r="C91" s="23">
        <v>5333333.33</v>
      </c>
      <c r="D91" s="22">
        <f>2635262.66-29400+35000000</f>
        <v>37605862.659999996</v>
      </c>
      <c r="E91" s="22">
        <v>21385.38</v>
      </c>
      <c r="F91" s="22">
        <f t="shared" si="52"/>
        <v>42960581.369999997</v>
      </c>
      <c r="G91" s="22">
        <v>0</v>
      </c>
      <c r="H91" s="22">
        <v>0</v>
      </c>
      <c r="I91" s="22">
        <v>0</v>
      </c>
      <c r="J91" s="22">
        <f t="shared" si="53"/>
        <v>0</v>
      </c>
      <c r="K91" s="22">
        <v>0</v>
      </c>
      <c r="L91" s="22">
        <v>0</v>
      </c>
      <c r="M91" s="22">
        <v>0</v>
      </c>
      <c r="N91" s="22">
        <f t="shared" si="54"/>
        <v>0</v>
      </c>
      <c r="O91" s="22" t="e">
        <f>+J91+F91+#REF!+N91</f>
        <v>#REF!</v>
      </c>
      <c r="P91" s="22" t="e">
        <f>+#REF!-#REF!</f>
        <v>#REF!</v>
      </c>
      <c r="Q91" s="7">
        <f t="shared" si="47"/>
        <v>0</v>
      </c>
      <c r="R91" s="2" t="e">
        <f>+#REF!*4</f>
        <v>#REF!</v>
      </c>
      <c r="S91" s="2" t="e">
        <f t="shared" si="48"/>
        <v>#REF!</v>
      </c>
      <c r="T91" s="2" t="e">
        <f>+R91+S91</f>
        <v>#REF!</v>
      </c>
      <c r="V91" s="88">
        <f t="shared" si="49"/>
        <v>0</v>
      </c>
    </row>
    <row r="92" spans="1:41" s="1" customFormat="1" ht="15.75" customHeight="1" thickBot="1" x14ac:dyDescent="0.3">
      <c r="A92" s="19" t="s">
        <v>189</v>
      </c>
      <c r="B92" s="20" t="s">
        <v>190</v>
      </c>
      <c r="C92" s="22">
        <v>0</v>
      </c>
      <c r="D92" s="22">
        <v>9585.52</v>
      </c>
      <c r="E92" s="22">
        <v>0</v>
      </c>
      <c r="F92" s="22">
        <f t="shared" si="52"/>
        <v>9585.52</v>
      </c>
      <c r="G92" s="22">
        <v>0</v>
      </c>
      <c r="H92" s="22">
        <v>0</v>
      </c>
      <c r="I92" s="22">
        <v>0</v>
      </c>
      <c r="J92" s="22">
        <f t="shared" si="53"/>
        <v>0</v>
      </c>
      <c r="K92" s="22">
        <v>0</v>
      </c>
      <c r="L92" s="22">
        <v>0</v>
      </c>
      <c r="M92" s="22">
        <v>0</v>
      </c>
      <c r="N92" s="22">
        <f t="shared" si="54"/>
        <v>0</v>
      </c>
      <c r="O92" s="22" t="e">
        <f>+J92+F92+#REF!+N92</f>
        <v>#REF!</v>
      </c>
      <c r="P92" s="22" t="e">
        <f>+#REF!-#REF!</f>
        <v>#REF!</v>
      </c>
      <c r="Q92" s="7">
        <f t="shared" si="47"/>
        <v>0</v>
      </c>
      <c r="R92" s="2" t="e">
        <f>+#REF!*4</f>
        <v>#REF!</v>
      </c>
      <c r="S92" s="2" t="e">
        <f t="shared" si="48"/>
        <v>#REF!</v>
      </c>
      <c r="T92" s="2" t="e">
        <f t="shared" si="40"/>
        <v>#REF!</v>
      </c>
      <c r="V92" s="88">
        <f t="shared" si="49"/>
        <v>0</v>
      </c>
    </row>
    <row r="93" spans="1:41" s="13" customFormat="1" ht="20.25" customHeight="1" x14ac:dyDescent="0.25">
      <c r="A93" s="9">
        <v>2.2999999999999998</v>
      </c>
      <c r="B93" s="10" t="s">
        <v>191</v>
      </c>
      <c r="C93" s="11">
        <f t="shared" ref="C93:P93" si="55">+C94+C101+C106+C112+C115+C121+C135+C147</f>
        <v>980000</v>
      </c>
      <c r="D93" s="11">
        <f t="shared" si="55"/>
        <v>17019823.239999995</v>
      </c>
      <c r="E93" s="11">
        <f t="shared" si="55"/>
        <v>4077609.92</v>
      </c>
      <c r="F93" s="11">
        <f t="shared" si="55"/>
        <v>22077433.16</v>
      </c>
      <c r="G93" s="11">
        <f t="shared" si="55"/>
        <v>0</v>
      </c>
      <c r="H93" s="11">
        <f t="shared" si="55"/>
        <v>0</v>
      </c>
      <c r="I93" s="11">
        <f t="shared" si="55"/>
        <v>0</v>
      </c>
      <c r="J93" s="11">
        <f t="shared" si="55"/>
        <v>0</v>
      </c>
      <c r="K93" s="11">
        <f t="shared" si="55"/>
        <v>0</v>
      </c>
      <c r="L93" s="11">
        <f t="shared" si="55"/>
        <v>0</v>
      </c>
      <c r="M93" s="11">
        <f t="shared" si="55"/>
        <v>0</v>
      </c>
      <c r="N93" s="11">
        <f t="shared" si="55"/>
        <v>0</v>
      </c>
      <c r="O93" s="11" t="e">
        <f t="shared" si="55"/>
        <v>#REF!</v>
      </c>
      <c r="P93" s="11" t="e">
        <f t="shared" si="55"/>
        <v>#REF!</v>
      </c>
      <c r="Q93" s="7">
        <f t="shared" si="47"/>
        <v>0</v>
      </c>
      <c r="R93" s="2" t="e">
        <f>+#REF!*4</f>
        <v>#REF!</v>
      </c>
      <c r="S93" s="2" t="e">
        <f t="shared" si="48"/>
        <v>#REF!</v>
      </c>
      <c r="T93" s="2" t="e">
        <f t="shared" si="40"/>
        <v>#REF!</v>
      </c>
      <c r="U93" s="12"/>
      <c r="V93" s="88">
        <f t="shared" si="49"/>
        <v>7.4505805969238281E-9</v>
      </c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</row>
    <row r="94" spans="1:41" s="18" customFormat="1" ht="18" customHeight="1" x14ac:dyDescent="0.25">
      <c r="A94" s="32" t="s">
        <v>192</v>
      </c>
      <c r="B94" s="15" t="s">
        <v>193</v>
      </c>
      <c r="C94" s="29">
        <f t="shared" ref="C94:P94" si="56">SUM(C95:C100)</f>
        <v>0</v>
      </c>
      <c r="D94" s="29">
        <f t="shared" si="56"/>
        <v>4194852.95</v>
      </c>
      <c r="E94" s="29">
        <f t="shared" si="56"/>
        <v>449862.37</v>
      </c>
      <c r="F94" s="29">
        <f t="shared" si="56"/>
        <v>4644715.32</v>
      </c>
      <c r="G94" s="29">
        <f t="shared" si="56"/>
        <v>0</v>
      </c>
      <c r="H94" s="29">
        <f t="shared" si="56"/>
        <v>0</v>
      </c>
      <c r="I94" s="29">
        <f t="shared" si="56"/>
        <v>0</v>
      </c>
      <c r="J94" s="29">
        <f t="shared" si="56"/>
        <v>0</v>
      </c>
      <c r="K94" s="29">
        <f t="shared" si="56"/>
        <v>0</v>
      </c>
      <c r="L94" s="29">
        <f t="shared" si="56"/>
        <v>0</v>
      </c>
      <c r="M94" s="29">
        <f t="shared" si="56"/>
        <v>0</v>
      </c>
      <c r="N94" s="29">
        <f t="shared" si="56"/>
        <v>0</v>
      </c>
      <c r="O94" s="29" t="e">
        <f t="shared" si="56"/>
        <v>#REF!</v>
      </c>
      <c r="P94" s="29" t="e">
        <f t="shared" si="56"/>
        <v>#REF!</v>
      </c>
      <c r="Q94" s="7">
        <f t="shared" si="47"/>
        <v>0</v>
      </c>
      <c r="R94" s="2" t="e">
        <f>+#REF!*4</f>
        <v>#REF!</v>
      </c>
      <c r="S94" s="2" t="e">
        <f t="shared" si="48"/>
        <v>#REF!</v>
      </c>
      <c r="T94" s="2" t="e">
        <f t="shared" si="40"/>
        <v>#REF!</v>
      </c>
      <c r="U94" s="12"/>
      <c r="V94" s="88">
        <f t="shared" si="49"/>
        <v>0</v>
      </c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</row>
    <row r="95" spans="1:41" s="1" customFormat="1" ht="15.75" customHeight="1" x14ac:dyDescent="0.25">
      <c r="A95" s="19" t="s">
        <v>194</v>
      </c>
      <c r="B95" s="20" t="s">
        <v>195</v>
      </c>
      <c r="C95" s="22">
        <v>0</v>
      </c>
      <c r="D95" s="22">
        <v>3868268.95</v>
      </c>
      <c r="E95" s="22">
        <v>421653.37</v>
      </c>
      <c r="F95" s="22">
        <f t="shared" ref="F95:F99" si="57">SUM(C95:E95)</f>
        <v>4289922.32</v>
      </c>
      <c r="G95" s="22">
        <v>0</v>
      </c>
      <c r="H95" s="22">
        <v>0</v>
      </c>
      <c r="I95" s="22">
        <v>0</v>
      </c>
      <c r="J95" s="22">
        <f t="shared" ref="J95:J100" si="58">SUM(G95:I95)</f>
        <v>0</v>
      </c>
      <c r="K95" s="22">
        <v>0</v>
      </c>
      <c r="L95" s="22">
        <v>0</v>
      </c>
      <c r="M95" s="22">
        <v>0</v>
      </c>
      <c r="N95" s="22">
        <f t="shared" ref="N95:N100" si="59">SUM(K95:M95)</f>
        <v>0</v>
      </c>
      <c r="O95" s="22" t="e">
        <f>+J95+F95+#REF!+N95</f>
        <v>#REF!</v>
      </c>
      <c r="P95" s="22" t="e">
        <f>+#REF!-#REF!</f>
        <v>#REF!</v>
      </c>
      <c r="Q95" s="7">
        <f t="shared" si="47"/>
        <v>0</v>
      </c>
      <c r="R95" s="2" t="e">
        <f>+#REF!*4</f>
        <v>#REF!</v>
      </c>
      <c r="S95" s="2" t="e">
        <f t="shared" si="48"/>
        <v>#REF!</v>
      </c>
      <c r="T95" s="37" t="e">
        <f t="shared" si="40"/>
        <v>#REF!</v>
      </c>
      <c r="V95" s="88">
        <f t="shared" si="49"/>
        <v>0</v>
      </c>
    </row>
    <row r="96" spans="1:41" s="1" customFormat="1" ht="15.75" customHeight="1" x14ac:dyDescent="0.25">
      <c r="A96" s="19" t="s">
        <v>196</v>
      </c>
      <c r="B96" s="20" t="s">
        <v>197</v>
      </c>
      <c r="C96" s="22">
        <v>0</v>
      </c>
      <c r="D96" s="22"/>
      <c r="E96" s="22">
        <v>0</v>
      </c>
      <c r="F96" s="22">
        <f t="shared" si="57"/>
        <v>0</v>
      </c>
      <c r="G96" s="22">
        <v>0</v>
      </c>
      <c r="H96" s="22">
        <v>0</v>
      </c>
      <c r="I96" s="22">
        <v>0</v>
      </c>
      <c r="J96" s="22">
        <f t="shared" si="58"/>
        <v>0</v>
      </c>
      <c r="K96" s="22">
        <v>0</v>
      </c>
      <c r="L96" s="22">
        <v>0</v>
      </c>
      <c r="M96" s="22">
        <v>0</v>
      </c>
      <c r="N96" s="22">
        <f t="shared" si="59"/>
        <v>0</v>
      </c>
      <c r="O96" s="22" t="e">
        <f>+J96+F96+#REF!+N96</f>
        <v>#REF!</v>
      </c>
      <c r="P96" s="22" t="e">
        <f>+#REF!-#REF!</f>
        <v>#REF!</v>
      </c>
      <c r="Q96" s="7">
        <f t="shared" si="47"/>
        <v>0</v>
      </c>
      <c r="R96" s="2" t="e">
        <f>+#REF!*4</f>
        <v>#REF!</v>
      </c>
      <c r="S96" s="2" t="e">
        <f t="shared" si="48"/>
        <v>#REF!</v>
      </c>
      <c r="T96" s="37" t="e">
        <f t="shared" si="40"/>
        <v>#REF!</v>
      </c>
      <c r="V96" s="88">
        <f t="shared" si="49"/>
        <v>0</v>
      </c>
    </row>
    <row r="97" spans="1:41" s="1" customFormat="1" ht="18.75" customHeight="1" x14ac:dyDescent="0.25">
      <c r="A97" s="19" t="s">
        <v>198</v>
      </c>
      <c r="B97" s="20" t="s">
        <v>199</v>
      </c>
      <c r="C97" s="22">
        <v>0</v>
      </c>
      <c r="D97" s="22"/>
      <c r="E97" s="22">
        <v>0</v>
      </c>
      <c r="F97" s="22">
        <f t="shared" si="57"/>
        <v>0</v>
      </c>
      <c r="G97" s="22">
        <v>0</v>
      </c>
      <c r="H97" s="22">
        <v>0</v>
      </c>
      <c r="I97" s="22">
        <v>0</v>
      </c>
      <c r="J97" s="22">
        <f t="shared" si="58"/>
        <v>0</v>
      </c>
      <c r="K97" s="22">
        <v>0</v>
      </c>
      <c r="L97" s="22">
        <v>0</v>
      </c>
      <c r="M97" s="22">
        <v>0</v>
      </c>
      <c r="N97" s="22">
        <f t="shared" si="59"/>
        <v>0</v>
      </c>
      <c r="O97" s="22" t="e">
        <f>+J97+F97+#REF!+N97</f>
        <v>#REF!</v>
      </c>
      <c r="P97" s="22" t="e">
        <f>+#REF!-#REF!</f>
        <v>#REF!</v>
      </c>
      <c r="Q97" s="7">
        <f t="shared" si="47"/>
        <v>0</v>
      </c>
      <c r="R97" s="2" t="e">
        <f>+#REF!*4</f>
        <v>#REF!</v>
      </c>
      <c r="S97" s="2" t="e">
        <f t="shared" si="48"/>
        <v>#REF!</v>
      </c>
      <c r="T97" s="2" t="e">
        <f t="shared" si="40"/>
        <v>#REF!</v>
      </c>
      <c r="V97" s="88">
        <f t="shared" si="49"/>
        <v>0</v>
      </c>
    </row>
    <row r="98" spans="1:41" s="1" customFormat="1" ht="19.5" customHeight="1" x14ac:dyDescent="0.25">
      <c r="A98" s="19" t="s">
        <v>200</v>
      </c>
      <c r="B98" s="20" t="s">
        <v>201</v>
      </c>
      <c r="C98" s="22">
        <v>0</v>
      </c>
      <c r="D98" s="22">
        <v>47200</v>
      </c>
      <c r="E98" s="22">
        <v>0</v>
      </c>
      <c r="F98" s="22">
        <f t="shared" si="57"/>
        <v>47200</v>
      </c>
      <c r="G98" s="22">
        <v>0</v>
      </c>
      <c r="H98" s="22">
        <v>0</v>
      </c>
      <c r="I98" s="22">
        <v>0</v>
      </c>
      <c r="J98" s="22">
        <f t="shared" si="58"/>
        <v>0</v>
      </c>
      <c r="K98" s="22">
        <v>0</v>
      </c>
      <c r="L98" s="22">
        <v>0</v>
      </c>
      <c r="M98" s="22">
        <v>0</v>
      </c>
      <c r="N98" s="22">
        <f t="shared" si="59"/>
        <v>0</v>
      </c>
      <c r="O98" s="22" t="e">
        <f>+J98+F98+#REF!+N98</f>
        <v>#REF!</v>
      </c>
      <c r="P98" s="22" t="e">
        <f>+#REF!-#REF!</f>
        <v>#REF!</v>
      </c>
      <c r="Q98" s="7">
        <f t="shared" si="47"/>
        <v>0</v>
      </c>
      <c r="R98" s="2" t="e">
        <f>+#REF!*4</f>
        <v>#REF!</v>
      </c>
      <c r="S98" s="2" t="e">
        <f t="shared" si="48"/>
        <v>#REF!</v>
      </c>
      <c r="T98" s="2" t="e">
        <f t="shared" si="40"/>
        <v>#REF!</v>
      </c>
      <c r="V98" s="88">
        <f t="shared" si="49"/>
        <v>0</v>
      </c>
    </row>
    <row r="99" spans="1:41" s="1" customFormat="1" ht="17.25" customHeight="1" x14ac:dyDescent="0.25">
      <c r="A99" s="19" t="s">
        <v>202</v>
      </c>
      <c r="B99" s="20" t="s">
        <v>203</v>
      </c>
      <c r="C99" s="22">
        <v>0</v>
      </c>
      <c r="D99" s="22">
        <v>279384</v>
      </c>
      <c r="E99" s="22">
        <v>6583</v>
      </c>
      <c r="F99" s="22">
        <f t="shared" si="57"/>
        <v>285967</v>
      </c>
      <c r="G99" s="22">
        <v>0</v>
      </c>
      <c r="H99" s="22">
        <v>0</v>
      </c>
      <c r="I99" s="22">
        <v>0</v>
      </c>
      <c r="J99" s="22">
        <f t="shared" si="58"/>
        <v>0</v>
      </c>
      <c r="K99" s="22">
        <v>0</v>
      </c>
      <c r="L99" s="22">
        <v>0</v>
      </c>
      <c r="M99" s="22">
        <v>0</v>
      </c>
      <c r="N99" s="22">
        <f t="shared" si="59"/>
        <v>0</v>
      </c>
      <c r="O99" s="22" t="e">
        <f>+J99+F99+#REF!+N99</f>
        <v>#REF!</v>
      </c>
      <c r="P99" s="22" t="e">
        <f>+#REF!-#REF!</f>
        <v>#REF!</v>
      </c>
      <c r="Q99" s="7">
        <f t="shared" si="47"/>
        <v>0</v>
      </c>
      <c r="R99" s="2" t="e">
        <f>+#REF!*4</f>
        <v>#REF!</v>
      </c>
      <c r="S99" s="2" t="e">
        <f t="shared" si="48"/>
        <v>#REF!</v>
      </c>
      <c r="T99" s="37" t="e">
        <f t="shared" si="40"/>
        <v>#REF!</v>
      </c>
      <c r="V99" s="88">
        <f t="shared" si="49"/>
        <v>0</v>
      </c>
    </row>
    <row r="100" spans="1:41" s="1" customFormat="1" ht="23.25" customHeight="1" x14ac:dyDescent="0.25">
      <c r="A100" s="19" t="s">
        <v>204</v>
      </c>
      <c r="B100" s="20" t="s">
        <v>205</v>
      </c>
      <c r="C100" s="22">
        <v>0</v>
      </c>
      <c r="D100" s="22"/>
      <c r="E100" s="22">
        <v>21626</v>
      </c>
      <c r="F100" s="22">
        <f>SUM(C100:E100)</f>
        <v>21626</v>
      </c>
      <c r="G100" s="22">
        <v>0</v>
      </c>
      <c r="H100" s="22">
        <v>0</v>
      </c>
      <c r="I100" s="22">
        <v>0</v>
      </c>
      <c r="J100" s="22">
        <f t="shared" si="58"/>
        <v>0</v>
      </c>
      <c r="K100" s="22">
        <v>0</v>
      </c>
      <c r="L100" s="22">
        <v>0</v>
      </c>
      <c r="M100" s="22">
        <v>0</v>
      </c>
      <c r="N100" s="22">
        <f t="shared" si="59"/>
        <v>0</v>
      </c>
      <c r="O100" s="22" t="e">
        <f>+J100+F100+#REF!+N100</f>
        <v>#REF!</v>
      </c>
      <c r="P100" s="22" t="e">
        <f>+#REF!-#REF!</f>
        <v>#REF!</v>
      </c>
      <c r="Q100" s="7">
        <f t="shared" si="47"/>
        <v>0</v>
      </c>
      <c r="R100" s="2" t="e">
        <f>+#REF!*4</f>
        <v>#REF!</v>
      </c>
      <c r="S100" s="2" t="e">
        <f t="shared" si="48"/>
        <v>#REF!</v>
      </c>
      <c r="T100" s="2" t="e">
        <f t="shared" si="40"/>
        <v>#REF!</v>
      </c>
      <c r="V100" s="88">
        <f t="shared" si="49"/>
        <v>0</v>
      </c>
    </row>
    <row r="101" spans="1:41" s="18" customFormat="1" ht="18" customHeight="1" x14ac:dyDescent="0.25">
      <c r="A101" s="32" t="s">
        <v>206</v>
      </c>
      <c r="B101" s="15" t="s">
        <v>207</v>
      </c>
      <c r="C101" s="29">
        <f>SUM(C102:C105)</f>
        <v>0</v>
      </c>
      <c r="D101" s="29">
        <f>SUM(D102:D105)</f>
        <v>1570538.8900000001</v>
      </c>
      <c r="E101" s="29">
        <f t="shared" ref="E101:P101" si="60">SUM(E102:E105)</f>
        <v>81302</v>
      </c>
      <c r="F101" s="29">
        <f t="shared" si="60"/>
        <v>1651840.8900000001</v>
      </c>
      <c r="G101" s="29">
        <f t="shared" si="60"/>
        <v>0</v>
      </c>
      <c r="H101" s="29">
        <f t="shared" si="60"/>
        <v>0</v>
      </c>
      <c r="I101" s="29">
        <f t="shared" si="60"/>
        <v>0</v>
      </c>
      <c r="J101" s="29">
        <f t="shared" si="60"/>
        <v>0</v>
      </c>
      <c r="K101" s="29">
        <f t="shared" si="60"/>
        <v>0</v>
      </c>
      <c r="L101" s="29">
        <f t="shared" si="60"/>
        <v>0</v>
      </c>
      <c r="M101" s="29">
        <f t="shared" si="60"/>
        <v>0</v>
      </c>
      <c r="N101" s="29">
        <f t="shared" si="60"/>
        <v>0</v>
      </c>
      <c r="O101" s="29" t="e">
        <f t="shared" si="60"/>
        <v>#REF!</v>
      </c>
      <c r="P101" s="29" t="e">
        <f t="shared" si="60"/>
        <v>#REF!</v>
      </c>
      <c r="Q101" s="7">
        <f t="shared" si="47"/>
        <v>0</v>
      </c>
      <c r="R101" s="2" t="e">
        <f>+#REF!*4</f>
        <v>#REF!</v>
      </c>
      <c r="S101" s="2" t="e">
        <f t="shared" si="48"/>
        <v>#REF!</v>
      </c>
      <c r="T101" s="2" t="e">
        <f t="shared" si="40"/>
        <v>#REF!</v>
      </c>
      <c r="U101" s="12"/>
      <c r="V101" s="88">
        <f t="shared" si="49"/>
        <v>0</v>
      </c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</row>
    <row r="102" spans="1:41" s="1" customFormat="1" ht="20.25" customHeight="1" x14ac:dyDescent="0.25">
      <c r="A102" s="19" t="s">
        <v>208</v>
      </c>
      <c r="B102" s="20" t="s">
        <v>209</v>
      </c>
      <c r="C102" s="22">
        <v>0</v>
      </c>
      <c r="D102" s="22">
        <v>1342</v>
      </c>
      <c r="E102" s="22"/>
      <c r="F102" s="22">
        <f t="shared" ref="F102:F105" si="61">SUM(C102:E102)</f>
        <v>1342</v>
      </c>
      <c r="G102" s="22">
        <v>0</v>
      </c>
      <c r="H102" s="22">
        <v>0</v>
      </c>
      <c r="I102" s="22">
        <v>0</v>
      </c>
      <c r="J102" s="22">
        <f>SUM(G102:I102)</f>
        <v>0</v>
      </c>
      <c r="K102" s="22">
        <v>0</v>
      </c>
      <c r="L102" s="22">
        <v>0</v>
      </c>
      <c r="M102" s="22">
        <v>0</v>
      </c>
      <c r="N102" s="22">
        <f t="shared" ref="N102:N105" si="62">SUM(K102:M102)</f>
        <v>0</v>
      </c>
      <c r="O102" s="22" t="e">
        <f>+J102+F102+#REF!+N102</f>
        <v>#REF!</v>
      </c>
      <c r="P102" s="22" t="e">
        <f>+#REF!-#REF!</f>
        <v>#REF!</v>
      </c>
      <c r="Q102" s="7">
        <f t="shared" si="47"/>
        <v>0</v>
      </c>
      <c r="R102" s="2" t="e">
        <f>+#REF!*4</f>
        <v>#REF!</v>
      </c>
      <c r="S102" s="2" t="e">
        <f t="shared" si="48"/>
        <v>#REF!</v>
      </c>
      <c r="T102" s="37" t="e">
        <f t="shared" si="40"/>
        <v>#REF!</v>
      </c>
      <c r="V102" s="88">
        <f t="shared" si="49"/>
        <v>0</v>
      </c>
    </row>
    <row r="103" spans="1:41" s="1" customFormat="1" ht="20.25" customHeight="1" x14ac:dyDescent="0.25">
      <c r="A103" s="19" t="s">
        <v>210</v>
      </c>
      <c r="B103" s="20" t="s">
        <v>211</v>
      </c>
      <c r="C103" s="22">
        <v>0</v>
      </c>
      <c r="D103" s="22">
        <v>460415.79</v>
      </c>
      <c r="E103" s="22">
        <v>61832</v>
      </c>
      <c r="F103" s="22">
        <f t="shared" si="61"/>
        <v>522247.79</v>
      </c>
      <c r="G103" s="22">
        <v>0</v>
      </c>
      <c r="H103" s="22">
        <v>0</v>
      </c>
      <c r="I103" s="22">
        <v>0</v>
      </c>
      <c r="J103" s="22">
        <f>SUM(G103:I103)</f>
        <v>0</v>
      </c>
      <c r="K103" s="22">
        <v>0</v>
      </c>
      <c r="L103" s="22">
        <v>0</v>
      </c>
      <c r="M103" s="22">
        <v>0</v>
      </c>
      <c r="N103" s="22">
        <f t="shared" si="62"/>
        <v>0</v>
      </c>
      <c r="O103" s="22" t="e">
        <f>+J103+F103+#REF!+N103</f>
        <v>#REF!</v>
      </c>
      <c r="P103" s="22" t="e">
        <f>+#REF!-#REF!</f>
        <v>#REF!</v>
      </c>
      <c r="Q103" s="7">
        <f t="shared" si="47"/>
        <v>0</v>
      </c>
      <c r="R103" s="2" t="e">
        <f>+#REF!*4</f>
        <v>#REF!</v>
      </c>
      <c r="S103" s="2" t="e">
        <f t="shared" si="48"/>
        <v>#REF!</v>
      </c>
      <c r="T103" s="37" t="e">
        <f t="shared" si="40"/>
        <v>#REF!</v>
      </c>
      <c r="V103" s="88">
        <f t="shared" si="49"/>
        <v>0</v>
      </c>
    </row>
    <row r="104" spans="1:41" s="1" customFormat="1" ht="18" customHeight="1" x14ac:dyDescent="0.25">
      <c r="A104" s="19" t="s">
        <v>212</v>
      </c>
      <c r="B104" s="20" t="s">
        <v>213</v>
      </c>
      <c r="C104" s="22">
        <v>0</v>
      </c>
      <c r="D104" s="22">
        <v>1108781.1000000001</v>
      </c>
      <c r="E104" s="22">
        <v>19470</v>
      </c>
      <c r="F104" s="22">
        <f t="shared" si="61"/>
        <v>1128251.1000000001</v>
      </c>
      <c r="G104" s="22">
        <v>0</v>
      </c>
      <c r="H104" s="22">
        <v>0</v>
      </c>
      <c r="I104" s="22">
        <v>0</v>
      </c>
      <c r="J104" s="22">
        <f>SUM(G104:I104)</f>
        <v>0</v>
      </c>
      <c r="K104" s="22">
        <v>0</v>
      </c>
      <c r="L104" s="22">
        <v>0</v>
      </c>
      <c r="M104" s="22">
        <v>0</v>
      </c>
      <c r="N104" s="22">
        <f t="shared" si="62"/>
        <v>0</v>
      </c>
      <c r="O104" s="22" t="e">
        <f>+J104+F104+#REF!+N104</f>
        <v>#REF!</v>
      </c>
      <c r="P104" s="22" t="e">
        <f>+#REF!-#REF!</f>
        <v>#REF!</v>
      </c>
      <c r="Q104" s="7">
        <f t="shared" si="47"/>
        <v>0</v>
      </c>
      <c r="R104" s="2" t="e">
        <f>+#REF!*4</f>
        <v>#REF!</v>
      </c>
      <c r="S104" s="2" t="e">
        <f t="shared" si="48"/>
        <v>#REF!</v>
      </c>
      <c r="T104" s="37" t="e">
        <f t="shared" si="40"/>
        <v>#REF!</v>
      </c>
      <c r="V104" s="88">
        <f t="shared" si="49"/>
        <v>0</v>
      </c>
    </row>
    <row r="105" spans="1:41" s="1" customFormat="1" ht="18.75" customHeight="1" x14ac:dyDescent="0.25">
      <c r="A105" s="19" t="s">
        <v>214</v>
      </c>
      <c r="B105" s="20" t="s">
        <v>215</v>
      </c>
      <c r="C105" s="22">
        <v>0</v>
      </c>
      <c r="D105" s="22"/>
      <c r="E105" s="22">
        <v>0</v>
      </c>
      <c r="F105" s="22">
        <f t="shared" si="61"/>
        <v>0</v>
      </c>
      <c r="G105" s="22">
        <v>0</v>
      </c>
      <c r="H105" s="22">
        <v>0</v>
      </c>
      <c r="I105" s="22">
        <v>0</v>
      </c>
      <c r="J105" s="22">
        <f>SUM(G105:I105)</f>
        <v>0</v>
      </c>
      <c r="K105" s="22">
        <v>0</v>
      </c>
      <c r="L105" s="22">
        <v>0</v>
      </c>
      <c r="M105" s="22">
        <v>0</v>
      </c>
      <c r="N105" s="22">
        <f t="shared" si="62"/>
        <v>0</v>
      </c>
      <c r="O105" s="22" t="e">
        <f>+J105+F105+#REF!+N105</f>
        <v>#REF!</v>
      </c>
      <c r="P105" s="22" t="e">
        <f>+#REF!-#REF!</f>
        <v>#REF!</v>
      </c>
      <c r="Q105" s="7">
        <f t="shared" si="47"/>
        <v>0</v>
      </c>
      <c r="R105" s="2" t="e">
        <f>+#REF!*4</f>
        <v>#REF!</v>
      </c>
      <c r="S105" s="2" t="e">
        <f t="shared" si="48"/>
        <v>#REF!</v>
      </c>
      <c r="T105" s="37" t="e">
        <f t="shared" si="40"/>
        <v>#REF!</v>
      </c>
      <c r="V105" s="88">
        <f t="shared" si="49"/>
        <v>0</v>
      </c>
    </row>
    <row r="106" spans="1:41" s="12" customFormat="1" ht="18" customHeight="1" x14ac:dyDescent="0.25">
      <c r="A106" s="28" t="s">
        <v>216</v>
      </c>
      <c r="B106" s="15" t="s">
        <v>217</v>
      </c>
      <c r="C106" s="29">
        <f t="shared" ref="C106:P106" si="63">SUM(C107:C111)</f>
        <v>0</v>
      </c>
      <c r="D106" s="29">
        <f>SUM(D107:D111)</f>
        <v>997880.27</v>
      </c>
      <c r="E106" s="29">
        <f t="shared" si="63"/>
        <v>26679.8</v>
      </c>
      <c r="F106" s="29">
        <f t="shared" si="63"/>
        <v>1024560.0700000001</v>
      </c>
      <c r="G106" s="29">
        <f t="shared" si="63"/>
        <v>0</v>
      </c>
      <c r="H106" s="29">
        <f t="shared" si="63"/>
        <v>0</v>
      </c>
      <c r="I106" s="29">
        <f t="shared" si="63"/>
        <v>0</v>
      </c>
      <c r="J106" s="29">
        <f t="shared" si="63"/>
        <v>0</v>
      </c>
      <c r="K106" s="29">
        <f t="shared" si="63"/>
        <v>0</v>
      </c>
      <c r="L106" s="29">
        <f t="shared" si="63"/>
        <v>0</v>
      </c>
      <c r="M106" s="29">
        <f t="shared" si="63"/>
        <v>0</v>
      </c>
      <c r="N106" s="29">
        <f t="shared" si="63"/>
        <v>0</v>
      </c>
      <c r="O106" s="29" t="e">
        <f t="shared" si="63"/>
        <v>#REF!</v>
      </c>
      <c r="P106" s="29" t="e">
        <f t="shared" si="63"/>
        <v>#REF!</v>
      </c>
      <c r="Q106" s="7">
        <f t="shared" si="47"/>
        <v>0</v>
      </c>
      <c r="R106" s="2" t="e">
        <f>+#REF!*4</f>
        <v>#REF!</v>
      </c>
      <c r="S106" s="2" t="e">
        <f t="shared" si="48"/>
        <v>#REF!</v>
      </c>
      <c r="T106" s="2" t="e">
        <f t="shared" si="40"/>
        <v>#REF!</v>
      </c>
      <c r="V106" s="88">
        <f t="shared" si="49"/>
        <v>0</v>
      </c>
    </row>
    <row r="107" spans="1:41" s="1" customFormat="1" ht="15.75" customHeight="1" x14ac:dyDescent="0.25">
      <c r="A107" s="19" t="s">
        <v>218</v>
      </c>
      <c r="B107" s="20" t="s">
        <v>219</v>
      </c>
      <c r="C107" s="22">
        <v>0</v>
      </c>
      <c r="D107" s="22">
        <v>809490.28</v>
      </c>
      <c r="E107" s="22">
        <v>0</v>
      </c>
      <c r="F107" s="22">
        <f t="shared" ref="F107:F111" si="64">SUM(C107:E107)</f>
        <v>809490.28</v>
      </c>
      <c r="G107" s="22">
        <v>0</v>
      </c>
      <c r="H107" s="22">
        <v>0</v>
      </c>
      <c r="I107" s="22">
        <v>0</v>
      </c>
      <c r="J107" s="22">
        <f t="shared" ref="J107:J111" si="65">SUM(G107:I107)</f>
        <v>0</v>
      </c>
      <c r="K107" s="22">
        <v>0</v>
      </c>
      <c r="L107" s="22">
        <v>0</v>
      </c>
      <c r="M107" s="22">
        <v>0</v>
      </c>
      <c r="N107" s="22">
        <f t="shared" ref="N107:N111" si="66">SUM(K107:M107)</f>
        <v>0</v>
      </c>
      <c r="O107" s="22" t="e">
        <f>+J107+F107+#REF!+N107</f>
        <v>#REF!</v>
      </c>
      <c r="P107" s="22" t="e">
        <f>+#REF!-#REF!</f>
        <v>#REF!</v>
      </c>
      <c r="Q107" s="7">
        <f t="shared" si="47"/>
        <v>0</v>
      </c>
      <c r="R107" s="2" t="e">
        <f>+#REF!*4</f>
        <v>#REF!</v>
      </c>
      <c r="S107" s="2" t="e">
        <f t="shared" si="48"/>
        <v>#REF!</v>
      </c>
      <c r="T107" s="2" t="e">
        <f t="shared" si="40"/>
        <v>#REF!</v>
      </c>
      <c r="V107" s="88">
        <f t="shared" si="49"/>
        <v>0</v>
      </c>
    </row>
    <row r="108" spans="1:41" s="1" customFormat="1" ht="15.75" customHeight="1" x14ac:dyDescent="0.25">
      <c r="A108" s="19" t="s">
        <v>220</v>
      </c>
      <c r="B108" s="20" t="s">
        <v>221</v>
      </c>
      <c r="C108" s="22">
        <v>0</v>
      </c>
      <c r="D108" s="22">
        <v>158868.16</v>
      </c>
      <c r="E108" s="22">
        <v>0</v>
      </c>
      <c r="F108" s="22">
        <f t="shared" si="64"/>
        <v>158868.16</v>
      </c>
      <c r="G108" s="22">
        <v>0</v>
      </c>
      <c r="H108" s="22">
        <v>0</v>
      </c>
      <c r="I108" s="22">
        <v>0</v>
      </c>
      <c r="J108" s="22">
        <f t="shared" si="65"/>
        <v>0</v>
      </c>
      <c r="K108" s="22">
        <v>0</v>
      </c>
      <c r="L108" s="22">
        <v>0</v>
      </c>
      <c r="M108" s="22">
        <v>0</v>
      </c>
      <c r="N108" s="22">
        <f t="shared" si="66"/>
        <v>0</v>
      </c>
      <c r="O108" s="22" t="e">
        <f>+J108+F108+#REF!+N108</f>
        <v>#REF!</v>
      </c>
      <c r="P108" s="22" t="e">
        <f>+#REF!-#REF!</f>
        <v>#REF!</v>
      </c>
      <c r="Q108" s="7">
        <f t="shared" si="47"/>
        <v>0</v>
      </c>
      <c r="R108" s="2" t="e">
        <f>+#REF!*4</f>
        <v>#REF!</v>
      </c>
      <c r="S108" s="2" t="e">
        <f t="shared" si="48"/>
        <v>#REF!</v>
      </c>
      <c r="T108" s="2" t="e">
        <f>+R108+S108</f>
        <v>#REF!</v>
      </c>
      <c r="V108" s="88">
        <f t="shared" si="49"/>
        <v>0</v>
      </c>
    </row>
    <row r="109" spans="1:41" s="1" customFormat="1" ht="15.75" customHeight="1" x14ac:dyDescent="0.25">
      <c r="A109" s="19" t="s">
        <v>222</v>
      </c>
      <c r="B109" s="20" t="s">
        <v>223</v>
      </c>
      <c r="C109" s="22">
        <v>0</v>
      </c>
      <c r="D109" s="22">
        <v>29521.83</v>
      </c>
      <c r="E109" s="22">
        <v>26679.8</v>
      </c>
      <c r="F109" s="22">
        <f t="shared" si="64"/>
        <v>56201.630000000005</v>
      </c>
      <c r="G109" s="22">
        <v>0</v>
      </c>
      <c r="H109" s="22">
        <v>0</v>
      </c>
      <c r="I109" s="22">
        <v>0</v>
      </c>
      <c r="J109" s="22">
        <f t="shared" si="65"/>
        <v>0</v>
      </c>
      <c r="K109" s="22">
        <v>0</v>
      </c>
      <c r="L109" s="22">
        <v>0</v>
      </c>
      <c r="M109" s="22">
        <v>0</v>
      </c>
      <c r="N109" s="22">
        <f t="shared" si="66"/>
        <v>0</v>
      </c>
      <c r="O109" s="22" t="e">
        <f>+J109+F109+#REF!+N109</f>
        <v>#REF!</v>
      </c>
      <c r="P109" s="22" t="e">
        <f>+#REF!-#REF!</f>
        <v>#REF!</v>
      </c>
      <c r="Q109" s="7">
        <f t="shared" si="47"/>
        <v>0</v>
      </c>
      <c r="R109" s="2" t="e">
        <f>+#REF!*4</f>
        <v>#REF!</v>
      </c>
      <c r="S109" s="2" t="e">
        <f t="shared" si="48"/>
        <v>#REF!</v>
      </c>
      <c r="T109" s="2" t="e">
        <f t="shared" ref="T109:T170" si="67">+R109+S109</f>
        <v>#REF!</v>
      </c>
      <c r="V109" s="88">
        <f t="shared" si="49"/>
        <v>3.637978807091713E-12</v>
      </c>
    </row>
    <row r="110" spans="1:41" s="1" customFormat="1" ht="15.75" x14ac:dyDescent="0.25">
      <c r="A110" s="19" t="s">
        <v>224</v>
      </c>
      <c r="B110" s="20" t="s">
        <v>225</v>
      </c>
      <c r="C110" s="22">
        <v>0</v>
      </c>
      <c r="D110" s="22"/>
      <c r="E110" s="22">
        <v>0</v>
      </c>
      <c r="F110" s="22">
        <f t="shared" si="64"/>
        <v>0</v>
      </c>
      <c r="G110" s="22">
        <v>0</v>
      </c>
      <c r="H110" s="22">
        <v>0</v>
      </c>
      <c r="I110" s="22">
        <v>0</v>
      </c>
      <c r="J110" s="22">
        <f t="shared" si="65"/>
        <v>0</v>
      </c>
      <c r="K110" s="22">
        <v>0</v>
      </c>
      <c r="L110" s="22">
        <v>0</v>
      </c>
      <c r="M110" s="22">
        <v>0</v>
      </c>
      <c r="N110" s="22">
        <f t="shared" si="66"/>
        <v>0</v>
      </c>
      <c r="O110" s="22" t="e">
        <f>+J110+F110+#REF!+N110</f>
        <v>#REF!</v>
      </c>
      <c r="P110" s="22" t="e">
        <f>+#REF!-#REF!</f>
        <v>#REF!</v>
      </c>
      <c r="Q110" s="7">
        <f t="shared" si="47"/>
        <v>0</v>
      </c>
      <c r="R110" s="2" t="e">
        <f>+#REF!*4</f>
        <v>#REF!</v>
      </c>
      <c r="S110" s="2" t="e">
        <f t="shared" si="48"/>
        <v>#REF!</v>
      </c>
      <c r="T110" s="37" t="e">
        <f t="shared" si="67"/>
        <v>#REF!</v>
      </c>
      <c r="V110" s="88">
        <f t="shared" si="49"/>
        <v>0</v>
      </c>
    </row>
    <row r="111" spans="1:41" s="1" customFormat="1" ht="15.75" x14ac:dyDescent="0.25">
      <c r="A111" s="19" t="s">
        <v>226</v>
      </c>
      <c r="B111" s="20" t="s">
        <v>227</v>
      </c>
      <c r="C111" s="22">
        <v>0</v>
      </c>
      <c r="D111" s="22">
        <v>0</v>
      </c>
      <c r="E111" s="22">
        <v>0</v>
      </c>
      <c r="F111" s="22">
        <f t="shared" si="64"/>
        <v>0</v>
      </c>
      <c r="G111" s="22">
        <v>0</v>
      </c>
      <c r="H111" s="22">
        <v>0</v>
      </c>
      <c r="I111" s="22">
        <v>0</v>
      </c>
      <c r="J111" s="22">
        <f t="shared" si="65"/>
        <v>0</v>
      </c>
      <c r="K111" s="22">
        <v>0</v>
      </c>
      <c r="L111" s="22">
        <v>0</v>
      </c>
      <c r="M111" s="22">
        <v>0</v>
      </c>
      <c r="N111" s="22">
        <f t="shared" si="66"/>
        <v>0</v>
      </c>
      <c r="O111" s="22" t="e">
        <f>+J111+F111+#REF!+N111</f>
        <v>#REF!</v>
      </c>
      <c r="P111" s="22" t="e">
        <f>+#REF!-#REF!</f>
        <v>#REF!</v>
      </c>
      <c r="Q111" s="7">
        <f t="shared" si="47"/>
        <v>0</v>
      </c>
      <c r="R111" s="2" t="e">
        <f>+#REF!*4</f>
        <v>#REF!</v>
      </c>
      <c r="S111" s="2" t="e">
        <f t="shared" si="48"/>
        <v>#REF!</v>
      </c>
      <c r="T111" s="2" t="e">
        <f t="shared" si="67"/>
        <v>#REF!</v>
      </c>
      <c r="V111" s="88">
        <f t="shared" si="49"/>
        <v>0</v>
      </c>
    </row>
    <row r="112" spans="1:41" s="12" customFormat="1" ht="18" customHeight="1" x14ac:dyDescent="0.25">
      <c r="A112" s="28" t="s">
        <v>228</v>
      </c>
      <c r="B112" s="15" t="s">
        <v>229</v>
      </c>
      <c r="C112" s="29">
        <f t="shared" ref="C112" si="68">SUM(C113:C114)</f>
        <v>0</v>
      </c>
      <c r="D112" s="29">
        <f>+D113</f>
        <v>152127.56</v>
      </c>
      <c r="E112" s="29">
        <f t="shared" ref="E112:O112" si="69">+E113</f>
        <v>3175.9</v>
      </c>
      <c r="F112" s="29">
        <f t="shared" si="69"/>
        <v>155303.46</v>
      </c>
      <c r="G112" s="29">
        <f t="shared" si="69"/>
        <v>0</v>
      </c>
      <c r="H112" s="29">
        <f t="shared" si="69"/>
        <v>0</v>
      </c>
      <c r="I112" s="29">
        <f t="shared" si="69"/>
        <v>0</v>
      </c>
      <c r="J112" s="29">
        <f>+J113</f>
        <v>0</v>
      </c>
      <c r="K112" s="29">
        <f t="shared" si="69"/>
        <v>0</v>
      </c>
      <c r="L112" s="29">
        <f t="shared" si="69"/>
        <v>0</v>
      </c>
      <c r="M112" s="29">
        <f t="shared" si="69"/>
        <v>0</v>
      </c>
      <c r="N112" s="29">
        <f t="shared" si="69"/>
        <v>0</v>
      </c>
      <c r="O112" s="29" t="e">
        <f t="shared" si="69"/>
        <v>#REF!</v>
      </c>
      <c r="P112" s="29" t="e">
        <f>SUM(P113)</f>
        <v>#REF!</v>
      </c>
      <c r="Q112" s="7">
        <f t="shared" si="47"/>
        <v>0</v>
      </c>
      <c r="R112" s="2" t="e">
        <f>+#REF!*4</f>
        <v>#REF!</v>
      </c>
      <c r="S112" s="2" t="e">
        <f t="shared" si="48"/>
        <v>#REF!</v>
      </c>
      <c r="T112" s="2" t="e">
        <f t="shared" si="67"/>
        <v>#REF!</v>
      </c>
      <c r="V112" s="88">
        <f t="shared" si="49"/>
        <v>0</v>
      </c>
    </row>
    <row r="113" spans="1:22" s="1" customFormat="1" ht="21.75" customHeight="1" x14ac:dyDescent="0.25">
      <c r="A113" s="19" t="s">
        <v>230</v>
      </c>
      <c r="B113" s="20" t="s">
        <v>231</v>
      </c>
      <c r="C113" s="22">
        <v>0</v>
      </c>
      <c r="D113" s="22">
        <v>152127.56</v>
      </c>
      <c r="E113" s="22">
        <v>3175.9</v>
      </c>
      <c r="F113" s="22">
        <f>SUM(C113:E113)</f>
        <v>155303.46</v>
      </c>
      <c r="G113" s="22">
        <v>0</v>
      </c>
      <c r="H113" s="22">
        <v>0</v>
      </c>
      <c r="I113" s="22">
        <v>0</v>
      </c>
      <c r="J113" s="22">
        <f>SUM(G113:I113)</f>
        <v>0</v>
      </c>
      <c r="K113" s="22">
        <v>0</v>
      </c>
      <c r="L113" s="22">
        <v>0</v>
      </c>
      <c r="M113" s="22">
        <v>0</v>
      </c>
      <c r="N113" s="22">
        <f>SUM(K113:M113)</f>
        <v>0</v>
      </c>
      <c r="O113" s="22" t="e">
        <f>+J113+F113+#REF!+N113</f>
        <v>#REF!</v>
      </c>
      <c r="P113" s="22" t="e">
        <f>+#REF!-#REF!</f>
        <v>#REF!</v>
      </c>
      <c r="Q113" s="7">
        <f t="shared" si="47"/>
        <v>0</v>
      </c>
      <c r="R113" s="2" t="e">
        <f>+#REF!*4</f>
        <v>#REF!</v>
      </c>
      <c r="S113" s="2" t="e">
        <f t="shared" si="48"/>
        <v>#REF!</v>
      </c>
      <c r="T113" s="2" t="e">
        <f t="shared" si="67"/>
        <v>#REF!</v>
      </c>
      <c r="V113" s="88">
        <f t="shared" si="49"/>
        <v>0</v>
      </c>
    </row>
    <row r="114" spans="1:22" s="1" customFormat="1" ht="0.75" customHeight="1" x14ac:dyDescent="0.25">
      <c r="A114" s="19"/>
      <c r="B114" s="20"/>
      <c r="C114" s="42"/>
      <c r="D114" s="43"/>
      <c r="E114" s="43"/>
      <c r="F114" s="43" t="e">
        <f>+#REF!+A114+B114+#REF!+#REF!+#REF!+#REF!+#REF!+#REF!+C114+D114+E114</f>
        <v>#REF!</v>
      </c>
      <c r="G114" s="43"/>
      <c r="H114" s="43"/>
      <c r="I114" s="43"/>
      <c r="J114" s="44" t="e">
        <f>+#REF!+#REF!+#REF!+G114+#REF!+#REF!+#REF!+#REF!+#REF!+#REF!+H114+I114</f>
        <v>#REF!</v>
      </c>
      <c r="K114" s="43"/>
      <c r="L114" s="43"/>
      <c r="M114" s="43"/>
      <c r="N114" s="43"/>
      <c r="O114" s="43"/>
      <c r="P114" s="43"/>
      <c r="Q114" s="7" t="e">
        <f t="shared" si="47"/>
        <v>#REF!</v>
      </c>
      <c r="R114" s="2" t="e">
        <f>+#REF!*4</f>
        <v>#REF!</v>
      </c>
      <c r="S114" s="2" t="e">
        <f t="shared" si="48"/>
        <v>#REF!</v>
      </c>
      <c r="T114" s="2" t="e">
        <f t="shared" si="67"/>
        <v>#REF!</v>
      </c>
      <c r="V114" s="88" t="e">
        <f t="shared" si="49"/>
        <v>#REF!</v>
      </c>
    </row>
    <row r="115" spans="1:22" s="12" customFormat="1" ht="16.5" customHeight="1" x14ac:dyDescent="0.25">
      <c r="A115" s="28" t="s">
        <v>232</v>
      </c>
      <c r="B115" s="15" t="s">
        <v>233</v>
      </c>
      <c r="C115" s="29">
        <f t="shared" ref="C115:P115" si="70">SUM(C116:C120)</f>
        <v>0</v>
      </c>
      <c r="D115" s="29">
        <f t="shared" si="70"/>
        <v>1200570.3699999999</v>
      </c>
      <c r="E115" s="29">
        <f t="shared" si="70"/>
        <v>52925.85</v>
      </c>
      <c r="F115" s="29">
        <f t="shared" si="70"/>
        <v>1253496.22</v>
      </c>
      <c r="G115" s="29">
        <f t="shared" si="70"/>
        <v>0</v>
      </c>
      <c r="H115" s="29">
        <f t="shared" si="70"/>
        <v>0</v>
      </c>
      <c r="I115" s="29">
        <f t="shared" si="70"/>
        <v>0</v>
      </c>
      <c r="J115" s="29">
        <f>SUM(J116:J120)</f>
        <v>0</v>
      </c>
      <c r="K115" s="29">
        <f t="shared" ref="K115:N115" si="71">SUM(K116:K120)</f>
        <v>0</v>
      </c>
      <c r="L115" s="29">
        <f t="shared" si="71"/>
        <v>0</v>
      </c>
      <c r="M115" s="29">
        <f t="shared" si="71"/>
        <v>0</v>
      </c>
      <c r="N115" s="29">
        <f t="shared" si="71"/>
        <v>0</v>
      </c>
      <c r="O115" s="29" t="e">
        <f t="shared" si="70"/>
        <v>#REF!</v>
      </c>
      <c r="P115" s="29" t="e">
        <f t="shared" si="70"/>
        <v>#REF!</v>
      </c>
      <c r="Q115" s="7">
        <f t="shared" si="47"/>
        <v>0</v>
      </c>
      <c r="R115" s="2" t="e">
        <f>+#REF!*4</f>
        <v>#REF!</v>
      </c>
      <c r="S115" s="2" t="e">
        <f t="shared" si="48"/>
        <v>#REF!</v>
      </c>
      <c r="T115" s="2" t="e">
        <f t="shared" si="67"/>
        <v>#REF!</v>
      </c>
      <c r="V115" s="88">
        <f t="shared" si="49"/>
        <v>0</v>
      </c>
    </row>
    <row r="116" spans="1:22" s="1" customFormat="1" ht="16.5" customHeight="1" x14ac:dyDescent="0.25">
      <c r="A116" s="19" t="s">
        <v>234</v>
      </c>
      <c r="B116" s="20" t="s">
        <v>235</v>
      </c>
      <c r="C116" s="22">
        <v>0</v>
      </c>
      <c r="D116" s="22"/>
      <c r="E116" s="22">
        <v>0</v>
      </c>
      <c r="F116" s="22">
        <f t="shared" ref="F116:F120" si="72">SUM(C116:E116)</f>
        <v>0</v>
      </c>
      <c r="G116" s="22">
        <v>0</v>
      </c>
      <c r="H116" s="22">
        <v>0</v>
      </c>
      <c r="I116" s="22">
        <v>0</v>
      </c>
      <c r="J116" s="22">
        <f>SUM(G116:I116)</f>
        <v>0</v>
      </c>
      <c r="K116" s="22">
        <v>0</v>
      </c>
      <c r="L116" s="22">
        <v>0</v>
      </c>
      <c r="M116" s="22">
        <v>0</v>
      </c>
      <c r="N116" s="22">
        <f t="shared" ref="N116:N120" si="73">SUM(K116:M116)</f>
        <v>0</v>
      </c>
      <c r="O116" s="22" t="e">
        <f>+J116+F116+#REF!+N116</f>
        <v>#REF!</v>
      </c>
      <c r="P116" s="22" t="e">
        <f>+#REF!-#REF!</f>
        <v>#REF!</v>
      </c>
      <c r="Q116" s="7">
        <f t="shared" si="47"/>
        <v>0</v>
      </c>
      <c r="R116" s="2" t="e">
        <f>+#REF!*4</f>
        <v>#REF!</v>
      </c>
      <c r="S116" s="2" t="e">
        <f t="shared" si="48"/>
        <v>#REF!</v>
      </c>
      <c r="T116" s="2" t="e">
        <f t="shared" si="67"/>
        <v>#REF!</v>
      </c>
      <c r="V116" s="88">
        <f t="shared" si="49"/>
        <v>0</v>
      </c>
    </row>
    <row r="117" spans="1:22" s="1" customFormat="1" ht="17.25" customHeight="1" x14ac:dyDescent="0.25">
      <c r="A117" s="19" t="s">
        <v>236</v>
      </c>
      <c r="B117" s="20" t="s">
        <v>237</v>
      </c>
      <c r="C117" s="22">
        <v>0</v>
      </c>
      <c r="D117" s="22"/>
      <c r="E117" s="22">
        <v>0</v>
      </c>
      <c r="F117" s="22">
        <f t="shared" si="72"/>
        <v>0</v>
      </c>
      <c r="G117" s="22">
        <v>0</v>
      </c>
      <c r="H117" s="22">
        <v>0</v>
      </c>
      <c r="I117" s="22">
        <v>0</v>
      </c>
      <c r="J117" s="22">
        <f>SUM(G117:I117)</f>
        <v>0</v>
      </c>
      <c r="K117" s="22">
        <v>0</v>
      </c>
      <c r="L117" s="22">
        <v>0</v>
      </c>
      <c r="M117" s="22">
        <v>0</v>
      </c>
      <c r="N117" s="22">
        <f t="shared" si="73"/>
        <v>0</v>
      </c>
      <c r="O117" s="22" t="e">
        <f>+J117+F117+#REF!+N117</f>
        <v>#REF!</v>
      </c>
      <c r="P117" s="22" t="e">
        <f>+#REF!-#REF!</f>
        <v>#REF!</v>
      </c>
      <c r="Q117" s="7">
        <f t="shared" si="47"/>
        <v>0</v>
      </c>
      <c r="R117" s="2" t="e">
        <f>+#REF!*4</f>
        <v>#REF!</v>
      </c>
      <c r="S117" s="2" t="e">
        <f t="shared" si="48"/>
        <v>#REF!</v>
      </c>
      <c r="T117" s="2" t="e">
        <f t="shared" si="67"/>
        <v>#REF!</v>
      </c>
      <c r="V117" s="88">
        <f t="shared" si="49"/>
        <v>0</v>
      </c>
    </row>
    <row r="118" spans="1:22" s="1" customFormat="1" ht="15.75" x14ac:dyDescent="0.25">
      <c r="A118" s="19" t="s">
        <v>238</v>
      </c>
      <c r="B118" s="20" t="s">
        <v>239</v>
      </c>
      <c r="C118" s="22">
        <v>0</v>
      </c>
      <c r="D118" s="22">
        <v>478613.3</v>
      </c>
      <c r="E118" s="22">
        <v>46256</v>
      </c>
      <c r="F118" s="22">
        <f t="shared" si="72"/>
        <v>524869.30000000005</v>
      </c>
      <c r="G118" s="22">
        <v>0</v>
      </c>
      <c r="H118" s="22">
        <v>0</v>
      </c>
      <c r="I118" s="22">
        <v>0</v>
      </c>
      <c r="J118" s="22">
        <f>SUM(G118:I118)</f>
        <v>0</v>
      </c>
      <c r="K118" s="22">
        <v>0</v>
      </c>
      <c r="L118" s="22">
        <v>0</v>
      </c>
      <c r="M118" s="22">
        <v>0</v>
      </c>
      <c r="N118" s="22">
        <f t="shared" si="73"/>
        <v>0</v>
      </c>
      <c r="O118" s="22" t="e">
        <f>+J118+F118+#REF!+N118</f>
        <v>#REF!</v>
      </c>
      <c r="P118" s="22" t="e">
        <f>+#REF!-#REF!</f>
        <v>#REF!</v>
      </c>
      <c r="Q118" s="7">
        <f t="shared" si="47"/>
        <v>0</v>
      </c>
      <c r="R118" s="2" t="e">
        <f>+#REF!*4</f>
        <v>#REF!</v>
      </c>
      <c r="S118" s="2" t="e">
        <f t="shared" si="48"/>
        <v>#REF!</v>
      </c>
      <c r="T118" s="37" t="e">
        <f t="shared" si="67"/>
        <v>#REF!</v>
      </c>
      <c r="V118" s="88">
        <f t="shared" si="49"/>
        <v>5.8207660913467407E-11</v>
      </c>
    </row>
    <row r="119" spans="1:22" s="1" customFormat="1" ht="13.5" customHeight="1" x14ac:dyDescent="0.25">
      <c r="A119" s="19" t="s">
        <v>240</v>
      </c>
      <c r="B119" s="20" t="s">
        <v>241</v>
      </c>
      <c r="C119" s="22">
        <v>0</v>
      </c>
      <c r="D119" s="22"/>
      <c r="E119" s="22">
        <v>0</v>
      </c>
      <c r="F119" s="22">
        <f t="shared" si="72"/>
        <v>0</v>
      </c>
      <c r="G119" s="22">
        <v>0</v>
      </c>
      <c r="H119" s="22">
        <v>0</v>
      </c>
      <c r="I119" s="22">
        <v>0</v>
      </c>
      <c r="J119" s="22">
        <f>SUM(G119:I119)</f>
        <v>0</v>
      </c>
      <c r="K119" s="22">
        <v>0</v>
      </c>
      <c r="L119" s="22">
        <v>0</v>
      </c>
      <c r="M119" s="22">
        <v>0</v>
      </c>
      <c r="N119" s="22">
        <f t="shared" si="73"/>
        <v>0</v>
      </c>
      <c r="O119" s="22" t="e">
        <f>+J119+F119+#REF!+N119</f>
        <v>#REF!</v>
      </c>
      <c r="P119" s="22" t="e">
        <f>+#REF!-#REF!</f>
        <v>#REF!</v>
      </c>
      <c r="Q119" s="7">
        <f t="shared" ref="Q119:Q181" si="74">+C119+D119+E119-F119</f>
        <v>0</v>
      </c>
      <c r="R119" s="2" t="e">
        <f>+#REF!*4</f>
        <v>#REF!</v>
      </c>
      <c r="S119" s="2" t="e">
        <f t="shared" si="48"/>
        <v>#REF!</v>
      </c>
      <c r="T119" s="2" t="e">
        <f t="shared" si="67"/>
        <v>#REF!</v>
      </c>
      <c r="V119" s="88">
        <f t="shared" si="49"/>
        <v>0</v>
      </c>
    </row>
    <row r="120" spans="1:22" s="1" customFormat="1" ht="15.75" customHeight="1" x14ac:dyDescent="0.25">
      <c r="A120" s="19" t="s">
        <v>242</v>
      </c>
      <c r="B120" s="20" t="s">
        <v>243</v>
      </c>
      <c r="C120" s="22">
        <v>0</v>
      </c>
      <c r="D120" s="22">
        <v>721957.07</v>
      </c>
      <c r="E120" s="22">
        <v>6669.85</v>
      </c>
      <c r="F120" s="22">
        <f t="shared" si="72"/>
        <v>728626.91999999993</v>
      </c>
      <c r="G120" s="22">
        <v>0</v>
      </c>
      <c r="H120" s="22">
        <v>0</v>
      </c>
      <c r="I120" s="22">
        <v>0</v>
      </c>
      <c r="J120" s="22">
        <f>SUM(G120:I120)</f>
        <v>0</v>
      </c>
      <c r="K120" s="22">
        <v>0</v>
      </c>
      <c r="L120" s="22">
        <v>0</v>
      </c>
      <c r="M120" s="22">
        <v>0</v>
      </c>
      <c r="N120" s="22">
        <f t="shared" si="73"/>
        <v>0</v>
      </c>
      <c r="O120" s="22" t="e">
        <f>+J120+F120+#REF!+N120</f>
        <v>#REF!</v>
      </c>
      <c r="P120" s="22" t="e">
        <f>+#REF!-#REF!</f>
        <v>#REF!</v>
      </c>
      <c r="Q120" s="7">
        <f t="shared" si="74"/>
        <v>0</v>
      </c>
      <c r="R120" s="2" t="e">
        <f>+#REF!*4</f>
        <v>#REF!</v>
      </c>
      <c r="S120" s="2" t="e">
        <f t="shared" ref="S120:S184" si="75">+R120*5%</f>
        <v>#REF!</v>
      </c>
      <c r="T120" s="37" t="e">
        <f t="shared" si="67"/>
        <v>#REF!</v>
      </c>
      <c r="V120" s="88">
        <f t="shared" ref="V120:V177" si="76">+F120-E120-D120-C120</f>
        <v>0</v>
      </c>
    </row>
    <row r="121" spans="1:22" s="12" customFormat="1" ht="17.25" customHeight="1" x14ac:dyDescent="0.25">
      <c r="A121" s="28" t="s">
        <v>244</v>
      </c>
      <c r="B121" s="15" t="s">
        <v>245</v>
      </c>
      <c r="C121" s="29">
        <f t="shared" ref="C121:P121" si="77">SUM(C122:C134)</f>
        <v>0</v>
      </c>
      <c r="D121" s="29">
        <f t="shared" si="77"/>
        <v>805771.37999999989</v>
      </c>
      <c r="E121" s="29">
        <f t="shared" si="77"/>
        <v>27911.96</v>
      </c>
      <c r="F121" s="29">
        <f t="shared" si="77"/>
        <v>833683.33999999985</v>
      </c>
      <c r="G121" s="29">
        <f t="shared" si="77"/>
        <v>0</v>
      </c>
      <c r="H121" s="29">
        <f t="shared" si="77"/>
        <v>0</v>
      </c>
      <c r="I121" s="29">
        <f t="shared" si="77"/>
        <v>0</v>
      </c>
      <c r="J121" s="29">
        <f t="shared" si="77"/>
        <v>0</v>
      </c>
      <c r="K121" s="29">
        <f t="shared" si="77"/>
        <v>0</v>
      </c>
      <c r="L121" s="29">
        <f t="shared" si="77"/>
        <v>0</v>
      </c>
      <c r="M121" s="29">
        <f t="shared" si="77"/>
        <v>0</v>
      </c>
      <c r="N121" s="29">
        <f t="shared" si="77"/>
        <v>0</v>
      </c>
      <c r="O121" s="29" t="e">
        <f t="shared" si="77"/>
        <v>#REF!</v>
      </c>
      <c r="P121" s="29" t="e">
        <f t="shared" si="77"/>
        <v>#REF!</v>
      </c>
      <c r="Q121" s="7">
        <f t="shared" si="74"/>
        <v>0</v>
      </c>
      <c r="R121" s="2" t="e">
        <f>+#REF!*4</f>
        <v>#REF!</v>
      </c>
      <c r="S121" s="2" t="e">
        <f t="shared" si="75"/>
        <v>#REF!</v>
      </c>
      <c r="T121" s="2" t="e">
        <f t="shared" si="67"/>
        <v>#REF!</v>
      </c>
      <c r="V121" s="88">
        <f t="shared" si="76"/>
        <v>0</v>
      </c>
    </row>
    <row r="122" spans="1:22" s="1" customFormat="1" ht="16.5" customHeight="1" x14ac:dyDescent="0.25">
      <c r="A122" s="19" t="s">
        <v>246</v>
      </c>
      <c r="B122" s="20" t="s">
        <v>247</v>
      </c>
      <c r="C122" s="22">
        <v>0</v>
      </c>
      <c r="D122" s="22"/>
      <c r="E122" s="22">
        <v>225</v>
      </c>
      <c r="F122" s="22">
        <f t="shared" ref="F122:F133" si="78">SUM(C122:E122)</f>
        <v>225</v>
      </c>
      <c r="G122" s="22">
        <v>0</v>
      </c>
      <c r="H122" s="22">
        <v>0</v>
      </c>
      <c r="I122" s="22">
        <v>0</v>
      </c>
      <c r="J122" s="22">
        <f t="shared" ref="J122:J134" si="79">SUM(G122:I122)</f>
        <v>0</v>
      </c>
      <c r="K122" s="22">
        <v>0</v>
      </c>
      <c r="L122" s="22">
        <v>0</v>
      </c>
      <c r="M122" s="22">
        <v>0</v>
      </c>
      <c r="N122" s="22">
        <f t="shared" ref="N122:N134" si="80">SUM(K122:M122)</f>
        <v>0</v>
      </c>
      <c r="O122" s="22" t="e">
        <f>+J122+F122+#REF!+N122</f>
        <v>#REF!</v>
      </c>
      <c r="P122" s="22" t="e">
        <f>+#REF!-#REF!</f>
        <v>#REF!</v>
      </c>
      <c r="Q122" s="7">
        <f t="shared" si="74"/>
        <v>0</v>
      </c>
      <c r="R122" s="2" t="e">
        <f>+#REF!*4</f>
        <v>#REF!</v>
      </c>
      <c r="S122" s="2" t="e">
        <f t="shared" si="75"/>
        <v>#REF!</v>
      </c>
      <c r="T122" s="2" t="e">
        <f t="shared" si="67"/>
        <v>#REF!</v>
      </c>
      <c r="V122" s="88">
        <f t="shared" si="76"/>
        <v>0</v>
      </c>
    </row>
    <row r="123" spans="1:22" s="1" customFormat="1" ht="18" customHeight="1" x14ac:dyDescent="0.25">
      <c r="A123" s="19" t="s">
        <v>248</v>
      </c>
      <c r="B123" s="20" t="s">
        <v>249</v>
      </c>
      <c r="C123" s="22">
        <v>0</v>
      </c>
      <c r="D123" s="22"/>
      <c r="E123" s="22">
        <v>0</v>
      </c>
      <c r="F123" s="22">
        <f t="shared" si="78"/>
        <v>0</v>
      </c>
      <c r="G123" s="22">
        <v>0</v>
      </c>
      <c r="H123" s="22">
        <v>0</v>
      </c>
      <c r="I123" s="22">
        <v>0</v>
      </c>
      <c r="J123" s="22">
        <f t="shared" si="79"/>
        <v>0</v>
      </c>
      <c r="K123" s="22">
        <v>0</v>
      </c>
      <c r="L123" s="22">
        <v>0</v>
      </c>
      <c r="M123" s="22">
        <v>0</v>
      </c>
      <c r="N123" s="22">
        <f t="shared" si="80"/>
        <v>0</v>
      </c>
      <c r="O123" s="22" t="e">
        <f>+J123+F123+#REF!+N123</f>
        <v>#REF!</v>
      </c>
      <c r="P123" s="22" t="e">
        <f>+#REF!-#REF!</f>
        <v>#REF!</v>
      </c>
      <c r="Q123" s="7">
        <f t="shared" si="74"/>
        <v>0</v>
      </c>
      <c r="R123" s="2" t="e">
        <f>+#REF!*4</f>
        <v>#REF!</v>
      </c>
      <c r="S123" s="2" t="e">
        <f t="shared" si="75"/>
        <v>#REF!</v>
      </c>
      <c r="T123" s="2" t="e">
        <f t="shared" si="67"/>
        <v>#REF!</v>
      </c>
      <c r="V123" s="88">
        <f t="shared" si="76"/>
        <v>0</v>
      </c>
    </row>
    <row r="124" spans="1:22" s="1" customFormat="1" ht="17.25" customHeight="1" x14ac:dyDescent="0.25">
      <c r="A124" s="19" t="s">
        <v>250</v>
      </c>
      <c r="B124" s="20" t="s">
        <v>251</v>
      </c>
      <c r="C124" s="22">
        <v>0</v>
      </c>
      <c r="D124" s="22"/>
      <c r="E124" s="22">
        <v>0</v>
      </c>
      <c r="F124" s="22">
        <f t="shared" si="78"/>
        <v>0</v>
      </c>
      <c r="G124" s="22">
        <v>0</v>
      </c>
      <c r="H124" s="22">
        <v>0</v>
      </c>
      <c r="I124" s="22">
        <v>0</v>
      </c>
      <c r="J124" s="22">
        <f t="shared" si="79"/>
        <v>0</v>
      </c>
      <c r="K124" s="22">
        <v>0</v>
      </c>
      <c r="L124" s="22">
        <v>0</v>
      </c>
      <c r="M124" s="22">
        <v>0</v>
      </c>
      <c r="N124" s="22">
        <f t="shared" si="80"/>
        <v>0</v>
      </c>
      <c r="O124" s="22" t="e">
        <f>+J124+F124+#REF!+N124</f>
        <v>#REF!</v>
      </c>
      <c r="P124" s="22" t="e">
        <f>+#REF!-#REF!</f>
        <v>#REF!</v>
      </c>
      <c r="Q124" s="7">
        <f t="shared" si="74"/>
        <v>0</v>
      </c>
      <c r="R124" s="2" t="e">
        <f>+#REF!*4</f>
        <v>#REF!</v>
      </c>
      <c r="S124" s="2" t="e">
        <f t="shared" si="75"/>
        <v>#REF!</v>
      </c>
      <c r="T124" s="2" t="e">
        <f t="shared" si="67"/>
        <v>#REF!</v>
      </c>
      <c r="V124" s="88">
        <f t="shared" si="76"/>
        <v>0</v>
      </c>
    </row>
    <row r="125" spans="1:22" s="1" customFormat="1" ht="17.25" customHeight="1" x14ac:dyDescent="0.25">
      <c r="A125" s="19" t="s">
        <v>250</v>
      </c>
      <c r="B125" s="20" t="s">
        <v>252</v>
      </c>
      <c r="C125" s="22"/>
      <c r="D125" s="22"/>
      <c r="E125" s="22">
        <v>15</v>
      </c>
      <c r="F125" s="22">
        <f>SUM(C125:E125)</f>
        <v>15</v>
      </c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7"/>
      <c r="R125" s="2"/>
      <c r="S125" s="2"/>
      <c r="T125" s="2"/>
      <c r="V125" s="88">
        <f t="shared" si="76"/>
        <v>0</v>
      </c>
    </row>
    <row r="126" spans="1:22" s="1" customFormat="1" ht="13.5" customHeight="1" x14ac:dyDescent="0.25">
      <c r="A126" s="19" t="s">
        <v>253</v>
      </c>
      <c r="B126" s="20" t="s">
        <v>254</v>
      </c>
      <c r="C126" s="22">
        <v>0</v>
      </c>
      <c r="D126" s="22">
        <v>185850</v>
      </c>
      <c r="E126" s="22">
        <v>650</v>
      </c>
      <c r="F126" s="22">
        <f t="shared" si="78"/>
        <v>186500</v>
      </c>
      <c r="G126" s="22">
        <v>0</v>
      </c>
      <c r="H126" s="22">
        <v>0</v>
      </c>
      <c r="I126" s="22">
        <v>0</v>
      </c>
      <c r="J126" s="22">
        <f t="shared" si="79"/>
        <v>0</v>
      </c>
      <c r="K126" s="22">
        <v>0</v>
      </c>
      <c r="L126" s="22">
        <v>0</v>
      </c>
      <c r="M126" s="22">
        <v>0</v>
      </c>
      <c r="N126" s="22">
        <f t="shared" si="80"/>
        <v>0</v>
      </c>
      <c r="O126" s="22" t="e">
        <f>+J126+F126+#REF!+N126</f>
        <v>#REF!</v>
      </c>
      <c r="P126" s="22" t="e">
        <f>+#REF!-#REF!</f>
        <v>#REF!</v>
      </c>
      <c r="Q126" s="7">
        <f t="shared" si="74"/>
        <v>0</v>
      </c>
      <c r="R126" s="2" t="e">
        <f>+#REF!*4</f>
        <v>#REF!</v>
      </c>
      <c r="S126" s="2" t="e">
        <f t="shared" si="75"/>
        <v>#REF!</v>
      </c>
      <c r="T126" s="2" t="e">
        <f t="shared" si="67"/>
        <v>#REF!</v>
      </c>
      <c r="V126" s="88">
        <f t="shared" si="76"/>
        <v>0</v>
      </c>
    </row>
    <row r="127" spans="1:22" s="1" customFormat="1" ht="15.75" customHeight="1" x14ac:dyDescent="0.25">
      <c r="A127" s="19" t="s">
        <v>255</v>
      </c>
      <c r="B127" s="20" t="s">
        <v>256</v>
      </c>
      <c r="C127" s="22">
        <v>0</v>
      </c>
      <c r="D127" s="22"/>
      <c r="E127" s="22">
        <v>0</v>
      </c>
      <c r="F127" s="22">
        <f t="shared" si="78"/>
        <v>0</v>
      </c>
      <c r="G127" s="22">
        <v>0</v>
      </c>
      <c r="H127" s="22">
        <v>0</v>
      </c>
      <c r="I127" s="22">
        <v>0</v>
      </c>
      <c r="J127" s="22">
        <f t="shared" si="79"/>
        <v>0</v>
      </c>
      <c r="K127" s="22">
        <v>0</v>
      </c>
      <c r="L127" s="22">
        <v>0</v>
      </c>
      <c r="M127" s="22">
        <v>0</v>
      </c>
      <c r="N127" s="22">
        <f t="shared" si="80"/>
        <v>0</v>
      </c>
      <c r="O127" s="22" t="e">
        <f>+J127+F127+#REF!+N127</f>
        <v>#REF!</v>
      </c>
      <c r="P127" s="22" t="e">
        <f>+#REF!-#REF!</f>
        <v>#REF!</v>
      </c>
      <c r="Q127" s="7">
        <f t="shared" si="74"/>
        <v>0</v>
      </c>
      <c r="R127" s="2" t="e">
        <f>+#REF!*4</f>
        <v>#REF!</v>
      </c>
      <c r="S127" s="2" t="e">
        <f t="shared" si="75"/>
        <v>#REF!</v>
      </c>
      <c r="T127" s="2" t="e">
        <f t="shared" si="67"/>
        <v>#REF!</v>
      </c>
      <c r="V127" s="88">
        <f t="shared" si="76"/>
        <v>0</v>
      </c>
    </row>
    <row r="128" spans="1:22" s="1" customFormat="1" ht="17.25" customHeight="1" x14ac:dyDescent="0.25">
      <c r="A128" s="19" t="s">
        <v>257</v>
      </c>
      <c r="B128" s="20" t="s">
        <v>258</v>
      </c>
      <c r="C128" s="22">
        <v>0</v>
      </c>
      <c r="D128" s="22">
        <v>22399.96</v>
      </c>
      <c r="E128" s="22">
        <v>0</v>
      </c>
      <c r="F128" s="22">
        <f t="shared" si="78"/>
        <v>22399.96</v>
      </c>
      <c r="G128" s="22">
        <v>0</v>
      </c>
      <c r="H128" s="22">
        <v>0</v>
      </c>
      <c r="I128" s="22">
        <v>0</v>
      </c>
      <c r="J128" s="22">
        <f t="shared" si="79"/>
        <v>0</v>
      </c>
      <c r="K128" s="22">
        <v>0</v>
      </c>
      <c r="L128" s="22">
        <v>0</v>
      </c>
      <c r="M128" s="22">
        <v>0</v>
      </c>
      <c r="N128" s="22">
        <f t="shared" si="80"/>
        <v>0</v>
      </c>
      <c r="O128" s="22" t="e">
        <f>+J128+F128+#REF!+N128</f>
        <v>#REF!</v>
      </c>
      <c r="P128" s="22" t="e">
        <f>+#REF!-#REF!</f>
        <v>#REF!</v>
      </c>
      <c r="Q128" s="7">
        <f t="shared" si="74"/>
        <v>0</v>
      </c>
      <c r="R128" s="2" t="e">
        <f>+#REF!*4</f>
        <v>#REF!</v>
      </c>
      <c r="S128" s="2" t="e">
        <f t="shared" si="75"/>
        <v>#REF!</v>
      </c>
      <c r="T128" s="37" t="e">
        <f t="shared" si="67"/>
        <v>#REF!</v>
      </c>
      <c r="V128" s="88">
        <f t="shared" si="76"/>
        <v>0</v>
      </c>
    </row>
    <row r="129" spans="1:41" s="1" customFormat="1" ht="15" customHeight="1" x14ac:dyDescent="0.25">
      <c r="A129" s="19" t="s">
        <v>259</v>
      </c>
      <c r="B129" s="20" t="s">
        <v>260</v>
      </c>
      <c r="C129" s="22">
        <v>0</v>
      </c>
      <c r="D129" s="22"/>
      <c r="E129" s="22">
        <v>0</v>
      </c>
      <c r="F129" s="22">
        <f t="shared" si="78"/>
        <v>0</v>
      </c>
      <c r="G129" s="22">
        <v>0</v>
      </c>
      <c r="H129" s="22">
        <v>0</v>
      </c>
      <c r="I129" s="22">
        <v>0</v>
      </c>
      <c r="J129" s="22">
        <f t="shared" si="79"/>
        <v>0</v>
      </c>
      <c r="K129" s="22">
        <v>0</v>
      </c>
      <c r="L129" s="22">
        <v>0</v>
      </c>
      <c r="M129" s="22">
        <v>0</v>
      </c>
      <c r="N129" s="22">
        <f t="shared" si="80"/>
        <v>0</v>
      </c>
      <c r="O129" s="22" t="e">
        <f>+J129+F129+#REF!+N129</f>
        <v>#REF!</v>
      </c>
      <c r="P129" s="22" t="e">
        <f>+#REF!-#REF!</f>
        <v>#REF!</v>
      </c>
      <c r="Q129" s="7">
        <f t="shared" si="74"/>
        <v>0</v>
      </c>
      <c r="R129" s="2" t="e">
        <f>+#REF!*4</f>
        <v>#REF!</v>
      </c>
      <c r="S129" s="2" t="e">
        <f t="shared" si="75"/>
        <v>#REF!</v>
      </c>
      <c r="T129" s="2" t="e">
        <f t="shared" si="67"/>
        <v>#REF!</v>
      </c>
      <c r="V129" s="88">
        <f t="shared" si="76"/>
        <v>0</v>
      </c>
    </row>
    <row r="130" spans="1:41" s="1" customFormat="1" ht="15" customHeight="1" x14ac:dyDescent="0.25">
      <c r="A130" s="19" t="s">
        <v>261</v>
      </c>
      <c r="B130" s="20" t="s">
        <v>262</v>
      </c>
      <c r="C130" s="22">
        <v>0</v>
      </c>
      <c r="D130" s="22"/>
      <c r="E130" s="22"/>
      <c r="F130" s="22">
        <f t="shared" si="78"/>
        <v>0</v>
      </c>
      <c r="G130" s="22"/>
      <c r="H130" s="22"/>
      <c r="I130" s="22"/>
      <c r="J130" s="22"/>
      <c r="K130" s="22"/>
      <c r="L130" s="22"/>
      <c r="M130" s="22"/>
      <c r="N130" s="22"/>
      <c r="O130" s="22" t="e">
        <f>+J130+F130+#REF!+N130</f>
        <v>#REF!</v>
      </c>
      <c r="P130" s="22" t="e">
        <f>+#REF!-#REF!</f>
        <v>#REF!</v>
      </c>
      <c r="Q130" s="7">
        <f t="shared" si="74"/>
        <v>0</v>
      </c>
      <c r="R130" s="2" t="e">
        <f>+#REF!*4</f>
        <v>#REF!</v>
      </c>
      <c r="S130" s="2" t="e">
        <f t="shared" si="75"/>
        <v>#REF!</v>
      </c>
      <c r="T130" s="37" t="e">
        <f t="shared" si="67"/>
        <v>#REF!</v>
      </c>
      <c r="V130" s="88">
        <f t="shared" si="76"/>
        <v>0</v>
      </c>
    </row>
    <row r="131" spans="1:41" s="1" customFormat="1" ht="13.5" customHeight="1" x14ac:dyDescent="0.25">
      <c r="A131" s="19" t="s">
        <v>263</v>
      </c>
      <c r="B131" s="20" t="s">
        <v>264</v>
      </c>
      <c r="C131" s="22">
        <v>0</v>
      </c>
      <c r="D131" s="22"/>
      <c r="E131" s="22">
        <v>0</v>
      </c>
      <c r="F131" s="22">
        <f t="shared" si="78"/>
        <v>0</v>
      </c>
      <c r="G131" s="22">
        <v>0</v>
      </c>
      <c r="H131" s="22">
        <v>0</v>
      </c>
      <c r="I131" s="22">
        <v>0</v>
      </c>
      <c r="J131" s="22">
        <f t="shared" si="79"/>
        <v>0</v>
      </c>
      <c r="K131" s="22">
        <v>0</v>
      </c>
      <c r="L131" s="22">
        <v>0</v>
      </c>
      <c r="M131" s="22">
        <v>0</v>
      </c>
      <c r="N131" s="22">
        <f t="shared" si="80"/>
        <v>0</v>
      </c>
      <c r="O131" s="22" t="e">
        <f>+J131+F131+#REF!+N131</f>
        <v>#REF!</v>
      </c>
      <c r="P131" s="22" t="e">
        <f>+#REF!-#REF!</f>
        <v>#REF!</v>
      </c>
      <c r="Q131" s="7">
        <f t="shared" si="74"/>
        <v>0</v>
      </c>
      <c r="R131" s="2" t="e">
        <f>+#REF!*4</f>
        <v>#REF!</v>
      </c>
      <c r="S131" s="2" t="e">
        <f t="shared" si="75"/>
        <v>#REF!</v>
      </c>
      <c r="T131" s="2" t="e">
        <f t="shared" si="67"/>
        <v>#REF!</v>
      </c>
      <c r="V131" s="88">
        <f t="shared" si="76"/>
        <v>0</v>
      </c>
    </row>
    <row r="132" spans="1:41" s="1" customFormat="1" ht="16.5" customHeight="1" x14ac:dyDescent="0.25">
      <c r="A132" s="19" t="s">
        <v>265</v>
      </c>
      <c r="B132" s="20" t="s">
        <v>266</v>
      </c>
      <c r="C132" s="22">
        <v>0</v>
      </c>
      <c r="D132" s="22">
        <v>595350.22</v>
      </c>
      <c r="E132" s="22">
        <v>27021.96</v>
      </c>
      <c r="F132" s="22">
        <f t="shared" si="78"/>
        <v>622372.17999999993</v>
      </c>
      <c r="G132" s="22">
        <v>0</v>
      </c>
      <c r="H132" s="22">
        <v>0</v>
      </c>
      <c r="I132" s="22">
        <v>0</v>
      </c>
      <c r="J132" s="22">
        <f t="shared" si="79"/>
        <v>0</v>
      </c>
      <c r="K132" s="22">
        <v>0</v>
      </c>
      <c r="L132" s="22">
        <v>0</v>
      </c>
      <c r="M132" s="22">
        <v>0</v>
      </c>
      <c r="N132" s="22">
        <f t="shared" si="80"/>
        <v>0</v>
      </c>
      <c r="O132" s="22" t="e">
        <f>+J132+F132+#REF!+N132</f>
        <v>#REF!</v>
      </c>
      <c r="P132" s="22" t="e">
        <f>+#REF!-#REF!</f>
        <v>#REF!</v>
      </c>
      <c r="Q132" s="7">
        <f t="shared" si="74"/>
        <v>0</v>
      </c>
      <c r="R132" s="2" t="e">
        <f>+#REF!*4</f>
        <v>#REF!</v>
      </c>
      <c r="S132" s="2" t="e">
        <f t="shared" si="75"/>
        <v>#REF!</v>
      </c>
      <c r="T132" s="37" t="e">
        <f t="shared" si="67"/>
        <v>#REF!</v>
      </c>
      <c r="V132" s="88">
        <f t="shared" si="76"/>
        <v>0</v>
      </c>
    </row>
    <row r="133" spans="1:41" s="1" customFormat="1" ht="13.5" customHeight="1" x14ac:dyDescent="0.25">
      <c r="A133" s="19" t="s">
        <v>267</v>
      </c>
      <c r="B133" s="20" t="s">
        <v>268</v>
      </c>
      <c r="C133" s="22">
        <v>0</v>
      </c>
      <c r="D133" s="22">
        <v>0</v>
      </c>
      <c r="E133" s="22">
        <v>0</v>
      </c>
      <c r="F133" s="22">
        <f t="shared" si="78"/>
        <v>0</v>
      </c>
      <c r="G133" s="22">
        <v>0</v>
      </c>
      <c r="H133" s="22">
        <v>0</v>
      </c>
      <c r="I133" s="22">
        <v>0</v>
      </c>
      <c r="J133" s="22">
        <f t="shared" si="79"/>
        <v>0</v>
      </c>
      <c r="K133" s="22">
        <v>0</v>
      </c>
      <c r="L133" s="22">
        <v>0</v>
      </c>
      <c r="M133" s="22">
        <v>0</v>
      </c>
      <c r="N133" s="22">
        <f t="shared" si="80"/>
        <v>0</v>
      </c>
      <c r="O133" s="22" t="e">
        <f>+J133+F133+#REF!+N133</f>
        <v>#REF!</v>
      </c>
      <c r="P133" s="22" t="e">
        <f>+#REF!-#REF!</f>
        <v>#REF!</v>
      </c>
      <c r="Q133" s="7">
        <f t="shared" si="74"/>
        <v>0</v>
      </c>
      <c r="R133" s="2" t="e">
        <f>+#REF!*4</f>
        <v>#REF!</v>
      </c>
      <c r="S133" s="2" t="e">
        <f t="shared" si="75"/>
        <v>#REF!</v>
      </c>
      <c r="T133" s="2" t="e">
        <f t="shared" si="67"/>
        <v>#REF!</v>
      </c>
      <c r="V133" s="88">
        <f t="shared" si="76"/>
        <v>0</v>
      </c>
    </row>
    <row r="134" spans="1:41" s="1" customFormat="1" ht="16.5" customHeight="1" x14ac:dyDescent="0.25">
      <c r="A134" s="19" t="s">
        <v>269</v>
      </c>
      <c r="B134" s="20" t="s">
        <v>270</v>
      </c>
      <c r="C134" s="22">
        <v>0</v>
      </c>
      <c r="D134" s="22">
        <v>2171.1999999999998</v>
      </c>
      <c r="E134" s="22">
        <v>0</v>
      </c>
      <c r="F134" s="22">
        <f>SUM(C134:E134)</f>
        <v>2171.1999999999998</v>
      </c>
      <c r="G134" s="22">
        <v>0</v>
      </c>
      <c r="H134" s="22">
        <v>0</v>
      </c>
      <c r="I134" s="22">
        <v>0</v>
      </c>
      <c r="J134" s="22">
        <f t="shared" si="79"/>
        <v>0</v>
      </c>
      <c r="K134" s="22">
        <v>0</v>
      </c>
      <c r="L134" s="22">
        <v>0</v>
      </c>
      <c r="M134" s="22">
        <v>0</v>
      </c>
      <c r="N134" s="22">
        <f t="shared" si="80"/>
        <v>0</v>
      </c>
      <c r="O134" s="22" t="e">
        <f>+J134+F134+#REF!+N134</f>
        <v>#REF!</v>
      </c>
      <c r="P134" s="22" t="e">
        <f>+#REF!-#REF!</f>
        <v>#REF!</v>
      </c>
      <c r="Q134" s="7">
        <f t="shared" si="74"/>
        <v>0</v>
      </c>
      <c r="R134" s="2" t="e">
        <f>+#REF!*4</f>
        <v>#REF!</v>
      </c>
      <c r="S134" s="2" t="e">
        <f t="shared" si="75"/>
        <v>#REF!</v>
      </c>
      <c r="T134" s="37" t="e">
        <f t="shared" si="67"/>
        <v>#REF!</v>
      </c>
      <c r="V134" s="88">
        <f t="shared" si="76"/>
        <v>0</v>
      </c>
    </row>
    <row r="135" spans="1:41" s="18" customFormat="1" ht="16.5" customHeight="1" x14ac:dyDescent="0.25">
      <c r="A135" s="32" t="s">
        <v>271</v>
      </c>
      <c r="B135" s="15" t="s">
        <v>272</v>
      </c>
      <c r="C135" s="29">
        <f>SUM(C136:C146)</f>
        <v>980000</v>
      </c>
      <c r="D135" s="29">
        <f>SUM(D136:D146)</f>
        <v>2651185.54</v>
      </c>
      <c r="E135" s="29">
        <f t="shared" ref="E135:P135" si="81">SUM(E136:E146)</f>
        <v>1040829.36</v>
      </c>
      <c r="F135" s="29">
        <f>SUM(F136:F146)</f>
        <v>4672014.9000000004</v>
      </c>
      <c r="G135" s="29">
        <f t="shared" si="81"/>
        <v>0</v>
      </c>
      <c r="H135" s="29">
        <f t="shared" si="81"/>
        <v>0</v>
      </c>
      <c r="I135" s="29">
        <f t="shared" si="81"/>
        <v>0</v>
      </c>
      <c r="J135" s="29">
        <f t="shared" si="81"/>
        <v>0</v>
      </c>
      <c r="K135" s="29">
        <f t="shared" si="81"/>
        <v>0</v>
      </c>
      <c r="L135" s="29">
        <f t="shared" si="81"/>
        <v>0</v>
      </c>
      <c r="M135" s="29">
        <f t="shared" si="81"/>
        <v>0</v>
      </c>
      <c r="N135" s="29">
        <f t="shared" si="81"/>
        <v>0</v>
      </c>
      <c r="O135" s="29" t="e">
        <f t="shared" si="81"/>
        <v>#REF!</v>
      </c>
      <c r="P135" s="29" t="e">
        <f t="shared" si="81"/>
        <v>#REF!</v>
      </c>
      <c r="Q135" s="7">
        <f t="shared" si="74"/>
        <v>0</v>
      </c>
      <c r="R135" s="2" t="e">
        <f>+#REF!*4</f>
        <v>#REF!</v>
      </c>
      <c r="S135" s="2" t="e">
        <f t="shared" si="75"/>
        <v>#REF!</v>
      </c>
      <c r="T135" s="2" t="e">
        <f t="shared" si="67"/>
        <v>#REF!</v>
      </c>
      <c r="U135" s="12"/>
      <c r="V135" s="88">
        <f t="shared" si="76"/>
        <v>0</v>
      </c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</row>
    <row r="136" spans="1:41" s="1" customFormat="1" ht="18" customHeight="1" x14ac:dyDescent="0.25">
      <c r="A136" s="19" t="s">
        <v>273</v>
      </c>
      <c r="B136" s="20" t="s">
        <v>274</v>
      </c>
      <c r="C136" s="22">
        <v>0</v>
      </c>
      <c r="D136" s="22">
        <v>2384961.2200000002</v>
      </c>
      <c r="E136" s="22">
        <v>11125.1</v>
      </c>
      <c r="F136" s="22">
        <f t="shared" ref="F136:F146" si="82">SUM(C136:E136)</f>
        <v>2396086.3200000003</v>
      </c>
      <c r="G136" s="22">
        <v>0</v>
      </c>
      <c r="H136" s="22">
        <v>0</v>
      </c>
      <c r="I136" s="22">
        <v>0</v>
      </c>
      <c r="J136" s="22">
        <f t="shared" ref="J136:J146" si="83">SUM(G136:I136)</f>
        <v>0</v>
      </c>
      <c r="K136" s="22">
        <v>0</v>
      </c>
      <c r="L136" s="22">
        <v>0</v>
      </c>
      <c r="M136" s="22">
        <v>0</v>
      </c>
      <c r="N136" s="22">
        <f t="shared" ref="N136:N146" si="84">SUM(K136:M136)</f>
        <v>0</v>
      </c>
      <c r="O136" s="22" t="e">
        <f>+J136+F136+#REF!+N136</f>
        <v>#REF!</v>
      </c>
      <c r="P136" s="22" t="e">
        <f>+#REF!-#REF!</f>
        <v>#REF!</v>
      </c>
      <c r="Q136" s="7">
        <f t="shared" si="74"/>
        <v>0</v>
      </c>
      <c r="R136" s="2" t="e">
        <f>+#REF!*4</f>
        <v>#REF!</v>
      </c>
      <c r="S136" s="2" t="e">
        <f t="shared" si="75"/>
        <v>#REF!</v>
      </c>
      <c r="T136" s="2" t="e">
        <f t="shared" si="67"/>
        <v>#REF!</v>
      </c>
      <c r="V136" s="88">
        <f t="shared" si="76"/>
        <v>0</v>
      </c>
    </row>
    <row r="137" spans="1:41" s="1" customFormat="1" ht="18" customHeight="1" x14ac:dyDescent="0.25">
      <c r="A137" s="19" t="s">
        <v>275</v>
      </c>
      <c r="B137" s="20" t="s">
        <v>276</v>
      </c>
      <c r="C137" s="22">
        <v>980000</v>
      </c>
      <c r="D137" s="22">
        <v>212860</v>
      </c>
      <c r="E137" s="22">
        <v>136488.92000000001</v>
      </c>
      <c r="F137" s="22">
        <f t="shared" si="82"/>
        <v>1329348.92</v>
      </c>
      <c r="G137" s="22">
        <v>0</v>
      </c>
      <c r="H137" s="22">
        <v>0</v>
      </c>
      <c r="I137" s="22">
        <v>0</v>
      </c>
      <c r="J137" s="22">
        <f t="shared" si="83"/>
        <v>0</v>
      </c>
      <c r="K137" s="22">
        <v>0</v>
      </c>
      <c r="L137" s="22">
        <v>0</v>
      </c>
      <c r="M137" s="22">
        <v>0</v>
      </c>
      <c r="N137" s="22">
        <f t="shared" si="84"/>
        <v>0</v>
      </c>
      <c r="O137" s="22" t="e">
        <f>+J137+F137+#REF!+N137</f>
        <v>#REF!</v>
      </c>
      <c r="P137" s="22" t="e">
        <f>+#REF!-#REF!</f>
        <v>#REF!</v>
      </c>
      <c r="Q137" s="7">
        <f t="shared" si="74"/>
        <v>0</v>
      </c>
      <c r="R137" s="2" t="e">
        <f>+#REF!*4</f>
        <v>#REF!</v>
      </c>
      <c r="S137" s="2" t="e">
        <f t="shared" si="75"/>
        <v>#REF!</v>
      </c>
      <c r="T137" s="2" t="e">
        <f t="shared" si="67"/>
        <v>#REF!</v>
      </c>
      <c r="V137" s="88">
        <f t="shared" si="76"/>
        <v>0</v>
      </c>
    </row>
    <row r="138" spans="1:41" s="1" customFormat="1" ht="15" customHeight="1" x14ac:dyDescent="0.25">
      <c r="A138" s="19" t="s">
        <v>277</v>
      </c>
      <c r="B138" s="20" t="s">
        <v>278</v>
      </c>
      <c r="C138" s="22">
        <v>0</v>
      </c>
      <c r="D138" s="22">
        <v>9941.7999999999993</v>
      </c>
      <c r="E138" s="22">
        <v>0</v>
      </c>
      <c r="F138" s="22">
        <f t="shared" si="82"/>
        <v>9941.7999999999993</v>
      </c>
      <c r="G138" s="22">
        <v>0</v>
      </c>
      <c r="H138" s="22">
        <v>0</v>
      </c>
      <c r="I138" s="22">
        <v>0</v>
      </c>
      <c r="J138" s="22">
        <f t="shared" si="83"/>
        <v>0</v>
      </c>
      <c r="K138" s="22">
        <v>0</v>
      </c>
      <c r="L138" s="22">
        <v>0</v>
      </c>
      <c r="M138" s="22">
        <v>0</v>
      </c>
      <c r="N138" s="22">
        <f t="shared" si="84"/>
        <v>0</v>
      </c>
      <c r="O138" s="22" t="e">
        <f>+J138+F138+#REF!+N138</f>
        <v>#REF!</v>
      </c>
      <c r="P138" s="22" t="e">
        <f>+#REF!-#REF!</f>
        <v>#REF!</v>
      </c>
      <c r="Q138" s="7">
        <f t="shared" si="74"/>
        <v>0</v>
      </c>
      <c r="R138" s="2" t="e">
        <f>+#REF!*4</f>
        <v>#REF!</v>
      </c>
      <c r="S138" s="2" t="e">
        <f t="shared" si="75"/>
        <v>#REF!</v>
      </c>
      <c r="T138" s="2" t="e">
        <f t="shared" si="67"/>
        <v>#REF!</v>
      </c>
      <c r="V138" s="88">
        <f t="shared" si="76"/>
        <v>0</v>
      </c>
    </row>
    <row r="139" spans="1:41" s="1" customFormat="1" ht="15" customHeight="1" x14ac:dyDescent="0.25">
      <c r="A139" s="19" t="s">
        <v>279</v>
      </c>
      <c r="B139" s="20" t="s">
        <v>280</v>
      </c>
      <c r="C139" s="22">
        <v>0</v>
      </c>
      <c r="D139" s="22"/>
      <c r="E139" s="22">
        <v>0</v>
      </c>
      <c r="F139" s="22">
        <f t="shared" si="82"/>
        <v>0</v>
      </c>
      <c r="G139" s="22">
        <v>0</v>
      </c>
      <c r="H139" s="22">
        <v>0</v>
      </c>
      <c r="I139" s="22">
        <v>0</v>
      </c>
      <c r="J139" s="22">
        <f t="shared" si="83"/>
        <v>0</v>
      </c>
      <c r="K139" s="22">
        <v>0</v>
      </c>
      <c r="L139" s="22">
        <v>0</v>
      </c>
      <c r="M139" s="22">
        <v>0</v>
      </c>
      <c r="N139" s="22">
        <f t="shared" si="84"/>
        <v>0</v>
      </c>
      <c r="O139" s="22" t="e">
        <f>+J139+F139+#REF!+N139</f>
        <v>#REF!</v>
      </c>
      <c r="P139" s="22" t="e">
        <f>+#REF!-#REF!</f>
        <v>#REF!</v>
      </c>
      <c r="Q139" s="7">
        <f t="shared" si="74"/>
        <v>0</v>
      </c>
      <c r="R139" s="2" t="e">
        <f>+#REF!*4</f>
        <v>#REF!</v>
      </c>
      <c r="S139" s="2" t="e">
        <f t="shared" si="75"/>
        <v>#REF!</v>
      </c>
      <c r="T139" s="2" t="e">
        <f t="shared" si="67"/>
        <v>#REF!</v>
      </c>
      <c r="V139" s="88">
        <f t="shared" si="76"/>
        <v>0</v>
      </c>
    </row>
    <row r="140" spans="1:41" s="1" customFormat="1" ht="17.25" customHeight="1" x14ac:dyDescent="0.25">
      <c r="A140" s="19" t="s">
        <v>281</v>
      </c>
      <c r="B140" s="20" t="s">
        <v>282</v>
      </c>
      <c r="C140" s="22">
        <v>0</v>
      </c>
      <c r="D140" s="22">
        <v>6000</v>
      </c>
      <c r="E140" s="22"/>
      <c r="F140" s="22">
        <f t="shared" si="82"/>
        <v>6000</v>
      </c>
      <c r="G140" s="22">
        <v>0</v>
      </c>
      <c r="H140" s="22">
        <v>0</v>
      </c>
      <c r="I140" s="22">
        <v>0</v>
      </c>
      <c r="J140" s="22">
        <f t="shared" si="83"/>
        <v>0</v>
      </c>
      <c r="K140" s="22">
        <v>0</v>
      </c>
      <c r="L140" s="22">
        <v>0</v>
      </c>
      <c r="M140" s="22">
        <v>0</v>
      </c>
      <c r="N140" s="22">
        <f t="shared" si="84"/>
        <v>0</v>
      </c>
      <c r="O140" s="22" t="e">
        <f>+J140+F140+#REF!+N140</f>
        <v>#REF!</v>
      </c>
      <c r="P140" s="22" t="e">
        <f>+#REF!-#REF!</f>
        <v>#REF!</v>
      </c>
      <c r="Q140" s="7">
        <f t="shared" si="74"/>
        <v>0</v>
      </c>
      <c r="R140" s="2" t="e">
        <f>+#REF!*4</f>
        <v>#REF!</v>
      </c>
      <c r="S140" s="2" t="e">
        <f t="shared" si="75"/>
        <v>#REF!</v>
      </c>
      <c r="T140" s="2" t="e">
        <f t="shared" si="67"/>
        <v>#REF!</v>
      </c>
      <c r="V140" s="88">
        <f t="shared" si="76"/>
        <v>0</v>
      </c>
    </row>
    <row r="141" spans="1:41" s="1" customFormat="1" ht="14.25" customHeight="1" x14ac:dyDescent="0.25">
      <c r="A141" s="19" t="s">
        <v>283</v>
      </c>
      <c r="B141" s="20" t="s">
        <v>284</v>
      </c>
      <c r="C141" s="22">
        <v>0</v>
      </c>
      <c r="D141" s="22"/>
      <c r="E141" s="22">
        <v>0</v>
      </c>
      <c r="F141" s="22">
        <f t="shared" si="82"/>
        <v>0</v>
      </c>
      <c r="G141" s="22">
        <v>0</v>
      </c>
      <c r="H141" s="22">
        <v>0</v>
      </c>
      <c r="I141" s="22">
        <v>0</v>
      </c>
      <c r="J141" s="22">
        <f t="shared" si="83"/>
        <v>0</v>
      </c>
      <c r="K141" s="22">
        <v>0</v>
      </c>
      <c r="L141" s="22">
        <v>0</v>
      </c>
      <c r="M141" s="22">
        <v>0</v>
      </c>
      <c r="N141" s="22">
        <f t="shared" si="84"/>
        <v>0</v>
      </c>
      <c r="O141" s="22" t="e">
        <f>+J141+F141+#REF!+N141</f>
        <v>#REF!</v>
      </c>
      <c r="P141" s="22" t="e">
        <f>+#REF!-#REF!</f>
        <v>#REF!</v>
      </c>
      <c r="Q141" s="7">
        <f t="shared" si="74"/>
        <v>0</v>
      </c>
      <c r="R141" s="2" t="e">
        <f>+#REF!*4</f>
        <v>#REF!</v>
      </c>
      <c r="S141" s="2" t="e">
        <f t="shared" si="75"/>
        <v>#REF!</v>
      </c>
      <c r="T141" s="2" t="e">
        <f t="shared" si="67"/>
        <v>#REF!</v>
      </c>
      <c r="V141" s="88">
        <f t="shared" si="76"/>
        <v>0</v>
      </c>
    </row>
    <row r="142" spans="1:41" s="1" customFormat="1" ht="12.75" customHeight="1" x14ac:dyDescent="0.25">
      <c r="A142" s="19" t="s">
        <v>285</v>
      </c>
      <c r="B142" s="20" t="s">
        <v>286</v>
      </c>
      <c r="C142" s="22">
        <v>0</v>
      </c>
      <c r="D142" s="22"/>
      <c r="E142" s="22">
        <v>0</v>
      </c>
      <c r="F142" s="22">
        <f t="shared" si="82"/>
        <v>0</v>
      </c>
      <c r="G142" s="22">
        <v>0</v>
      </c>
      <c r="H142" s="22">
        <v>0</v>
      </c>
      <c r="I142" s="22">
        <v>0</v>
      </c>
      <c r="J142" s="22">
        <f t="shared" si="83"/>
        <v>0</v>
      </c>
      <c r="K142" s="22">
        <v>0</v>
      </c>
      <c r="L142" s="22">
        <v>0</v>
      </c>
      <c r="M142" s="22">
        <v>0</v>
      </c>
      <c r="N142" s="22">
        <f t="shared" si="84"/>
        <v>0</v>
      </c>
      <c r="O142" s="22" t="e">
        <f>+J142+F142+#REF!+N142</f>
        <v>#REF!</v>
      </c>
      <c r="P142" s="22" t="e">
        <f>+#REF!-#REF!</f>
        <v>#REF!</v>
      </c>
      <c r="Q142" s="7">
        <f t="shared" si="74"/>
        <v>0</v>
      </c>
      <c r="R142" s="2" t="e">
        <f>+#REF!*4</f>
        <v>#REF!</v>
      </c>
      <c r="S142" s="2" t="e">
        <f t="shared" si="75"/>
        <v>#REF!</v>
      </c>
      <c r="T142" s="2" t="e">
        <f t="shared" si="67"/>
        <v>#REF!</v>
      </c>
      <c r="V142" s="88">
        <f t="shared" si="76"/>
        <v>0</v>
      </c>
    </row>
    <row r="143" spans="1:41" s="1" customFormat="1" ht="17.25" customHeight="1" x14ac:dyDescent="0.25">
      <c r="A143" s="19" t="s">
        <v>287</v>
      </c>
      <c r="B143" s="20" t="s">
        <v>288</v>
      </c>
      <c r="C143" s="22">
        <v>0</v>
      </c>
      <c r="D143" s="22"/>
      <c r="E143" s="22">
        <v>0</v>
      </c>
      <c r="F143" s="22">
        <f t="shared" si="82"/>
        <v>0</v>
      </c>
      <c r="G143" s="22">
        <v>0</v>
      </c>
      <c r="H143" s="22">
        <v>0</v>
      </c>
      <c r="I143" s="22">
        <v>0</v>
      </c>
      <c r="J143" s="22">
        <f t="shared" si="83"/>
        <v>0</v>
      </c>
      <c r="K143" s="22">
        <v>0</v>
      </c>
      <c r="L143" s="22">
        <v>0</v>
      </c>
      <c r="M143" s="22">
        <v>0</v>
      </c>
      <c r="N143" s="22">
        <f t="shared" si="84"/>
        <v>0</v>
      </c>
      <c r="O143" s="22" t="e">
        <f>+J143+F143+#REF!+N143</f>
        <v>#REF!</v>
      </c>
      <c r="P143" s="22" t="e">
        <f>+#REF!-#REF!</f>
        <v>#REF!</v>
      </c>
      <c r="Q143" s="7">
        <f t="shared" si="74"/>
        <v>0</v>
      </c>
      <c r="R143" s="2" t="e">
        <f>+#REF!*4</f>
        <v>#REF!</v>
      </c>
      <c r="S143" s="2" t="e">
        <f t="shared" si="75"/>
        <v>#REF!</v>
      </c>
      <c r="T143" s="2" t="e">
        <f t="shared" si="67"/>
        <v>#REF!</v>
      </c>
      <c r="V143" s="88">
        <f t="shared" si="76"/>
        <v>0</v>
      </c>
    </row>
    <row r="144" spans="1:41" s="1" customFormat="1" ht="17.25" customHeight="1" x14ac:dyDescent="0.25">
      <c r="A144" s="19" t="s">
        <v>289</v>
      </c>
      <c r="B144" s="20" t="s">
        <v>290</v>
      </c>
      <c r="C144" s="22"/>
      <c r="D144" s="22">
        <v>1180</v>
      </c>
      <c r="E144" s="22"/>
      <c r="F144" s="22">
        <f t="shared" si="82"/>
        <v>1180</v>
      </c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7"/>
      <c r="R144" s="2"/>
      <c r="S144" s="2"/>
      <c r="T144" s="2"/>
      <c r="V144" s="88">
        <f t="shared" si="76"/>
        <v>0</v>
      </c>
    </row>
    <row r="145" spans="1:41" s="1" customFormat="1" ht="17.25" customHeight="1" x14ac:dyDescent="0.25">
      <c r="A145" s="19" t="s">
        <v>291</v>
      </c>
      <c r="B145" s="20" t="s">
        <v>292</v>
      </c>
      <c r="C145" s="22">
        <v>0</v>
      </c>
      <c r="D145" s="22"/>
      <c r="E145" s="22">
        <v>0</v>
      </c>
      <c r="F145" s="22">
        <f t="shared" si="82"/>
        <v>0</v>
      </c>
      <c r="G145" s="22">
        <v>0</v>
      </c>
      <c r="H145" s="22">
        <v>0</v>
      </c>
      <c r="I145" s="22">
        <v>0</v>
      </c>
      <c r="J145" s="22">
        <f t="shared" si="83"/>
        <v>0</v>
      </c>
      <c r="K145" s="22">
        <v>0</v>
      </c>
      <c r="L145" s="22">
        <v>0</v>
      </c>
      <c r="M145" s="22">
        <v>0</v>
      </c>
      <c r="N145" s="22">
        <f t="shared" si="84"/>
        <v>0</v>
      </c>
      <c r="O145" s="22" t="e">
        <f>+J145+F145+#REF!+N145</f>
        <v>#REF!</v>
      </c>
      <c r="P145" s="22" t="e">
        <f>+#REF!-#REF!</f>
        <v>#REF!</v>
      </c>
      <c r="Q145" s="7">
        <f t="shared" si="74"/>
        <v>0</v>
      </c>
      <c r="R145" s="2" t="e">
        <f>+#REF!*4</f>
        <v>#REF!</v>
      </c>
      <c r="S145" s="2" t="e">
        <f t="shared" si="75"/>
        <v>#REF!</v>
      </c>
      <c r="T145" s="37" t="e">
        <f t="shared" si="67"/>
        <v>#REF!</v>
      </c>
      <c r="V145" s="88">
        <f t="shared" si="76"/>
        <v>0</v>
      </c>
    </row>
    <row r="146" spans="1:41" s="1" customFormat="1" ht="13.5" customHeight="1" x14ac:dyDescent="0.25">
      <c r="A146" s="19" t="s">
        <v>293</v>
      </c>
      <c r="B146" s="20" t="s">
        <v>294</v>
      </c>
      <c r="C146" s="22">
        <v>0</v>
      </c>
      <c r="D146" s="22">
        <v>36242.519999999997</v>
      </c>
      <c r="E146" s="22">
        <v>893215.34</v>
      </c>
      <c r="F146" s="22">
        <f t="shared" si="82"/>
        <v>929457.86</v>
      </c>
      <c r="G146" s="22">
        <v>0</v>
      </c>
      <c r="H146" s="22">
        <v>0</v>
      </c>
      <c r="I146" s="22">
        <v>0</v>
      </c>
      <c r="J146" s="22">
        <f t="shared" si="83"/>
        <v>0</v>
      </c>
      <c r="K146" s="22">
        <v>0</v>
      </c>
      <c r="L146" s="22">
        <v>0</v>
      </c>
      <c r="M146" s="22">
        <v>0</v>
      </c>
      <c r="N146" s="22">
        <f t="shared" si="84"/>
        <v>0</v>
      </c>
      <c r="O146" s="22" t="e">
        <f>+J146+F146+#REF!+N146</f>
        <v>#REF!</v>
      </c>
      <c r="P146" s="22" t="e">
        <f>+#REF!-#REF!</f>
        <v>#REF!</v>
      </c>
      <c r="Q146" s="7">
        <f t="shared" si="74"/>
        <v>0</v>
      </c>
      <c r="R146" s="2" t="e">
        <f>+#REF!*4</f>
        <v>#REF!</v>
      </c>
      <c r="S146" s="2" t="e">
        <f t="shared" si="75"/>
        <v>#REF!</v>
      </c>
      <c r="T146" s="37" t="e">
        <f t="shared" si="67"/>
        <v>#REF!</v>
      </c>
      <c r="V146" s="88">
        <f t="shared" si="76"/>
        <v>2.1827872842550278E-11</v>
      </c>
    </row>
    <row r="147" spans="1:41" s="18" customFormat="1" ht="19.5" customHeight="1" x14ac:dyDescent="0.25">
      <c r="A147" s="28" t="s">
        <v>295</v>
      </c>
      <c r="B147" s="15" t="s">
        <v>296</v>
      </c>
      <c r="C147" s="29">
        <f t="shared" ref="C147:P147" si="85">SUM(C148:C156)</f>
        <v>0</v>
      </c>
      <c r="D147" s="29">
        <f>SUM(D148:D156)</f>
        <v>5446896.2799999993</v>
      </c>
      <c r="E147" s="29">
        <f t="shared" si="85"/>
        <v>2394922.6800000002</v>
      </c>
      <c r="F147" s="29">
        <f t="shared" si="85"/>
        <v>7841818.96</v>
      </c>
      <c r="G147" s="29">
        <f t="shared" si="85"/>
        <v>0</v>
      </c>
      <c r="H147" s="29">
        <f t="shared" si="85"/>
        <v>0</v>
      </c>
      <c r="I147" s="29">
        <f t="shared" si="85"/>
        <v>0</v>
      </c>
      <c r="J147" s="29">
        <f t="shared" si="85"/>
        <v>0</v>
      </c>
      <c r="K147" s="29">
        <f t="shared" si="85"/>
        <v>0</v>
      </c>
      <c r="L147" s="29">
        <f t="shared" si="85"/>
        <v>0</v>
      </c>
      <c r="M147" s="29">
        <f t="shared" si="85"/>
        <v>0</v>
      </c>
      <c r="N147" s="29">
        <f t="shared" si="85"/>
        <v>0</v>
      </c>
      <c r="O147" s="29" t="e">
        <f t="shared" si="85"/>
        <v>#REF!</v>
      </c>
      <c r="P147" s="29" t="e">
        <f t="shared" si="85"/>
        <v>#REF!</v>
      </c>
      <c r="Q147" s="7">
        <f t="shared" si="74"/>
        <v>0</v>
      </c>
      <c r="R147" s="2" t="e">
        <f>+#REF!*4</f>
        <v>#REF!</v>
      </c>
      <c r="S147" s="2" t="e">
        <f t="shared" si="75"/>
        <v>#REF!</v>
      </c>
      <c r="T147" s="2" t="e">
        <f t="shared" si="67"/>
        <v>#REF!</v>
      </c>
      <c r="U147" s="12"/>
      <c r="V147" s="88">
        <f t="shared" si="76"/>
        <v>0</v>
      </c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</row>
    <row r="148" spans="1:41" s="1" customFormat="1" ht="15" customHeight="1" x14ac:dyDescent="0.25">
      <c r="A148" s="19" t="s">
        <v>297</v>
      </c>
      <c r="B148" s="20" t="s">
        <v>298</v>
      </c>
      <c r="C148" s="22">
        <v>0</v>
      </c>
      <c r="D148" s="22">
        <v>1159</v>
      </c>
      <c r="E148" s="22">
        <v>22635.9</v>
      </c>
      <c r="F148" s="22">
        <f t="shared" ref="F148:F156" si="86">SUM(C148:E148)</f>
        <v>23794.9</v>
      </c>
      <c r="G148" s="22">
        <v>0</v>
      </c>
      <c r="H148" s="22">
        <v>0</v>
      </c>
      <c r="I148" s="22">
        <v>0</v>
      </c>
      <c r="J148" s="22">
        <f t="shared" ref="J148:J156" si="87">SUM(G148:I148)</f>
        <v>0</v>
      </c>
      <c r="K148" s="22">
        <v>0</v>
      </c>
      <c r="L148" s="22">
        <v>0</v>
      </c>
      <c r="M148" s="22">
        <v>0</v>
      </c>
      <c r="N148" s="22">
        <f t="shared" ref="N148:N156" si="88">SUM(K148:M148)</f>
        <v>0</v>
      </c>
      <c r="O148" s="22" t="e">
        <f>+J148+F148+#REF!+N148</f>
        <v>#REF!</v>
      </c>
      <c r="P148" s="22" t="e">
        <f>+#REF!-#REF!</f>
        <v>#REF!</v>
      </c>
      <c r="Q148" s="7">
        <f t="shared" si="74"/>
        <v>0</v>
      </c>
      <c r="R148" s="2" t="e">
        <f>+#REF!*4</f>
        <v>#REF!</v>
      </c>
      <c r="S148" s="2" t="e">
        <f t="shared" si="75"/>
        <v>#REF!</v>
      </c>
      <c r="T148" s="37" t="e">
        <f t="shared" si="67"/>
        <v>#REF!</v>
      </c>
      <c r="V148" s="88">
        <f t="shared" si="76"/>
        <v>0</v>
      </c>
    </row>
    <row r="149" spans="1:41" s="1" customFormat="1" ht="18" customHeight="1" x14ac:dyDescent="0.25">
      <c r="A149" s="19" t="s">
        <v>299</v>
      </c>
      <c r="B149" s="20" t="s">
        <v>300</v>
      </c>
      <c r="C149" s="22">
        <v>0</v>
      </c>
      <c r="D149" s="22">
        <f>6350+3338400.21</f>
        <v>3344750.21</v>
      </c>
      <c r="E149" s="22">
        <v>638356.30000000005</v>
      </c>
      <c r="F149" s="22">
        <f t="shared" si="86"/>
        <v>3983106.51</v>
      </c>
      <c r="G149" s="22">
        <v>0</v>
      </c>
      <c r="H149" s="22">
        <v>0</v>
      </c>
      <c r="I149" s="22">
        <v>0</v>
      </c>
      <c r="J149" s="22">
        <f t="shared" si="87"/>
        <v>0</v>
      </c>
      <c r="K149" s="22">
        <v>0</v>
      </c>
      <c r="L149" s="22">
        <v>0</v>
      </c>
      <c r="M149" s="22">
        <v>0</v>
      </c>
      <c r="N149" s="22">
        <f t="shared" si="88"/>
        <v>0</v>
      </c>
      <c r="O149" s="22" t="e">
        <f>+J149+F149+#REF!+N149</f>
        <v>#REF!</v>
      </c>
      <c r="P149" s="22" t="e">
        <f>+#REF!-#REF!</f>
        <v>#REF!</v>
      </c>
      <c r="Q149" s="7">
        <f t="shared" si="74"/>
        <v>0</v>
      </c>
      <c r="R149" s="2" t="e">
        <f>+#REF!*4</f>
        <v>#REF!</v>
      </c>
      <c r="S149" s="2" t="e">
        <f t="shared" si="75"/>
        <v>#REF!</v>
      </c>
      <c r="T149" s="37" t="e">
        <f t="shared" si="67"/>
        <v>#REF!</v>
      </c>
      <c r="V149" s="88">
        <f t="shared" si="76"/>
        <v>0</v>
      </c>
    </row>
    <row r="150" spans="1:41" s="1" customFormat="1" ht="15" customHeight="1" x14ac:dyDescent="0.25">
      <c r="A150" s="19" t="s">
        <v>301</v>
      </c>
      <c r="B150" s="20" t="s">
        <v>302</v>
      </c>
      <c r="C150" s="22">
        <v>0</v>
      </c>
      <c r="D150" s="22">
        <v>41284.800000000003</v>
      </c>
      <c r="E150" s="22"/>
      <c r="F150" s="22">
        <f t="shared" si="86"/>
        <v>41284.800000000003</v>
      </c>
      <c r="G150" s="22">
        <v>0</v>
      </c>
      <c r="H150" s="22">
        <v>0</v>
      </c>
      <c r="I150" s="22">
        <v>0</v>
      </c>
      <c r="J150" s="22">
        <f t="shared" si="87"/>
        <v>0</v>
      </c>
      <c r="K150" s="22">
        <v>0</v>
      </c>
      <c r="L150" s="22">
        <v>0</v>
      </c>
      <c r="M150" s="22">
        <v>0</v>
      </c>
      <c r="N150" s="22">
        <f t="shared" si="88"/>
        <v>0</v>
      </c>
      <c r="O150" s="22" t="e">
        <f>+J150+F150+#REF!+N150</f>
        <v>#REF!</v>
      </c>
      <c r="P150" s="22" t="e">
        <f>+#REF!-#REF!</f>
        <v>#REF!</v>
      </c>
      <c r="Q150" s="7">
        <f t="shared" si="74"/>
        <v>0</v>
      </c>
      <c r="R150" s="2" t="e">
        <f>+#REF!*4</f>
        <v>#REF!</v>
      </c>
      <c r="S150" s="2" t="e">
        <f t="shared" si="75"/>
        <v>#REF!</v>
      </c>
      <c r="T150" s="2" t="e">
        <f t="shared" si="67"/>
        <v>#REF!</v>
      </c>
      <c r="V150" s="88">
        <f t="shared" si="76"/>
        <v>0</v>
      </c>
    </row>
    <row r="151" spans="1:41" s="1" customFormat="1" ht="18" customHeight="1" x14ac:dyDescent="0.25">
      <c r="A151" s="19" t="s">
        <v>303</v>
      </c>
      <c r="B151" s="20" t="s">
        <v>304</v>
      </c>
      <c r="C151" s="22">
        <v>0</v>
      </c>
      <c r="D151" s="22">
        <v>53298.59</v>
      </c>
      <c r="E151" s="22">
        <v>89869.759999999995</v>
      </c>
      <c r="F151" s="22">
        <f t="shared" si="86"/>
        <v>143168.34999999998</v>
      </c>
      <c r="G151" s="22">
        <v>0</v>
      </c>
      <c r="H151" s="22">
        <v>0</v>
      </c>
      <c r="I151" s="22">
        <v>0</v>
      </c>
      <c r="J151" s="22">
        <f t="shared" si="87"/>
        <v>0</v>
      </c>
      <c r="K151" s="22">
        <v>0</v>
      </c>
      <c r="L151" s="22">
        <v>0</v>
      </c>
      <c r="M151" s="22">
        <v>0</v>
      </c>
      <c r="N151" s="22">
        <f>SUM(K151:M151)</f>
        <v>0</v>
      </c>
      <c r="O151" s="22" t="e">
        <f>+J151+F151+#REF!+N151</f>
        <v>#REF!</v>
      </c>
      <c r="P151" s="22" t="e">
        <f>+#REF!-#REF!</f>
        <v>#REF!</v>
      </c>
      <c r="Q151" s="7">
        <f t="shared" si="74"/>
        <v>0</v>
      </c>
      <c r="R151" s="2" t="e">
        <f>+#REF!*4</f>
        <v>#REF!</v>
      </c>
      <c r="S151" s="2" t="e">
        <f t="shared" si="75"/>
        <v>#REF!</v>
      </c>
      <c r="T151" s="37" t="e">
        <f t="shared" si="67"/>
        <v>#REF!</v>
      </c>
      <c r="V151" s="88">
        <f t="shared" si="76"/>
        <v>-1.4551915228366852E-11</v>
      </c>
    </row>
    <row r="152" spans="1:41" s="1" customFormat="1" ht="15.75" customHeight="1" x14ac:dyDescent="0.25">
      <c r="A152" s="19" t="s">
        <v>305</v>
      </c>
      <c r="B152" s="20" t="s">
        <v>306</v>
      </c>
      <c r="C152" s="22">
        <v>0</v>
      </c>
      <c r="D152" s="22">
        <v>3026.91</v>
      </c>
      <c r="E152" s="22"/>
      <c r="F152" s="22">
        <f t="shared" si="86"/>
        <v>3026.91</v>
      </c>
      <c r="G152" s="22">
        <v>0</v>
      </c>
      <c r="H152" s="22">
        <v>0</v>
      </c>
      <c r="I152" s="22">
        <v>0</v>
      </c>
      <c r="J152" s="22">
        <f t="shared" si="87"/>
        <v>0</v>
      </c>
      <c r="K152" s="22">
        <v>0</v>
      </c>
      <c r="L152" s="22">
        <v>0</v>
      </c>
      <c r="M152" s="22">
        <v>0</v>
      </c>
      <c r="N152" s="22">
        <f>SUM(K152:M152)</f>
        <v>0</v>
      </c>
      <c r="O152" s="22" t="e">
        <f>+J152+F152+#REF!+N152</f>
        <v>#REF!</v>
      </c>
      <c r="P152" s="22" t="e">
        <f>+#REF!-#REF!</f>
        <v>#REF!</v>
      </c>
      <c r="Q152" s="7">
        <f t="shared" si="74"/>
        <v>0</v>
      </c>
      <c r="R152" s="2" t="e">
        <f>+#REF!*4</f>
        <v>#REF!</v>
      </c>
      <c r="S152" s="2" t="e">
        <f t="shared" si="75"/>
        <v>#REF!</v>
      </c>
      <c r="T152" s="2" t="e">
        <f t="shared" si="67"/>
        <v>#REF!</v>
      </c>
      <c r="V152" s="88">
        <f t="shared" si="76"/>
        <v>0</v>
      </c>
    </row>
    <row r="153" spans="1:41" s="1" customFormat="1" ht="17.25" customHeight="1" x14ac:dyDescent="0.25">
      <c r="A153" s="19" t="s">
        <v>307</v>
      </c>
      <c r="B153" s="20" t="s">
        <v>308</v>
      </c>
      <c r="C153" s="22">
        <v>0</v>
      </c>
      <c r="D153" s="22">
        <v>1140163.8799999999</v>
      </c>
      <c r="E153" s="22">
        <v>1516600.01</v>
      </c>
      <c r="F153" s="22">
        <f t="shared" si="86"/>
        <v>2656763.8899999997</v>
      </c>
      <c r="G153" s="22">
        <v>0</v>
      </c>
      <c r="H153" s="22">
        <v>0</v>
      </c>
      <c r="I153" s="22">
        <v>0</v>
      </c>
      <c r="J153" s="22">
        <f t="shared" si="87"/>
        <v>0</v>
      </c>
      <c r="K153" s="22">
        <v>0</v>
      </c>
      <c r="L153" s="22">
        <v>0</v>
      </c>
      <c r="M153" s="22">
        <v>0</v>
      </c>
      <c r="N153" s="22">
        <f t="shared" si="88"/>
        <v>0</v>
      </c>
      <c r="O153" s="22" t="e">
        <f>+J153+F153+#REF!+N153</f>
        <v>#REF!</v>
      </c>
      <c r="P153" s="22" t="e">
        <f>+#REF!-#REF!</f>
        <v>#REF!</v>
      </c>
      <c r="Q153" s="7">
        <f t="shared" si="74"/>
        <v>0</v>
      </c>
      <c r="R153" s="2" t="e">
        <f>+#REF!*4</f>
        <v>#REF!</v>
      </c>
      <c r="S153" s="2" t="e">
        <f t="shared" si="75"/>
        <v>#REF!</v>
      </c>
      <c r="T153" s="37" t="e">
        <f t="shared" si="67"/>
        <v>#REF!</v>
      </c>
      <c r="V153" s="88">
        <f t="shared" si="76"/>
        <v>-2.3283064365386963E-10</v>
      </c>
    </row>
    <row r="154" spans="1:41" s="1" customFormat="1" ht="17.25" customHeight="1" x14ac:dyDescent="0.25">
      <c r="A154" s="19" t="s">
        <v>309</v>
      </c>
      <c r="B154" s="20" t="s">
        <v>310</v>
      </c>
      <c r="C154" s="22">
        <v>0</v>
      </c>
      <c r="D154" s="22">
        <v>18835.75</v>
      </c>
      <c r="E154" s="22">
        <v>119997.91</v>
      </c>
      <c r="F154" s="22">
        <f t="shared" si="86"/>
        <v>138833.66</v>
      </c>
      <c r="G154" s="22">
        <v>0</v>
      </c>
      <c r="H154" s="22">
        <v>0</v>
      </c>
      <c r="I154" s="22">
        <v>0</v>
      </c>
      <c r="J154" s="22">
        <f t="shared" si="87"/>
        <v>0</v>
      </c>
      <c r="K154" s="22">
        <v>0</v>
      </c>
      <c r="L154" s="22">
        <v>0</v>
      </c>
      <c r="M154" s="22">
        <v>0</v>
      </c>
      <c r="N154" s="22">
        <f t="shared" si="88"/>
        <v>0</v>
      </c>
      <c r="O154" s="22" t="e">
        <f>+J154+F154+#REF!+N154</f>
        <v>#REF!</v>
      </c>
      <c r="P154" s="22" t="e">
        <f>+#REF!-#REF!</f>
        <v>#REF!</v>
      </c>
      <c r="Q154" s="7">
        <f t="shared" si="74"/>
        <v>0</v>
      </c>
      <c r="R154" s="2" t="e">
        <f>+#REF!*4</f>
        <v>#REF!</v>
      </c>
      <c r="S154" s="2" t="e">
        <f t="shared" si="75"/>
        <v>#REF!</v>
      </c>
      <c r="T154" s="2" t="e">
        <f t="shared" si="67"/>
        <v>#REF!</v>
      </c>
      <c r="V154" s="88">
        <f t="shared" si="76"/>
        <v>0</v>
      </c>
    </row>
    <row r="155" spans="1:41" s="1" customFormat="1" ht="16.5" customHeight="1" x14ac:dyDescent="0.25">
      <c r="A155" s="19" t="s">
        <v>311</v>
      </c>
      <c r="B155" s="20" t="s">
        <v>312</v>
      </c>
      <c r="C155" s="22">
        <v>0</v>
      </c>
      <c r="D155" s="22">
        <v>844377.14</v>
      </c>
      <c r="E155" s="22">
        <v>7462.8</v>
      </c>
      <c r="F155" s="22">
        <f t="shared" si="86"/>
        <v>851839.94000000006</v>
      </c>
      <c r="G155" s="22">
        <v>0</v>
      </c>
      <c r="H155" s="22">
        <v>0</v>
      </c>
      <c r="I155" s="22">
        <v>0</v>
      </c>
      <c r="J155" s="22">
        <f t="shared" si="87"/>
        <v>0</v>
      </c>
      <c r="K155" s="22">
        <v>0</v>
      </c>
      <c r="L155" s="22">
        <v>0</v>
      </c>
      <c r="M155" s="22">
        <v>0</v>
      </c>
      <c r="N155" s="22">
        <f t="shared" si="88"/>
        <v>0</v>
      </c>
      <c r="O155" s="22" t="e">
        <f>+J155+F155+#REF!+N155</f>
        <v>#REF!</v>
      </c>
      <c r="P155" s="22" t="e">
        <f>+#REF!-#REF!</f>
        <v>#REF!</v>
      </c>
      <c r="Q155" s="7">
        <f t="shared" si="74"/>
        <v>0</v>
      </c>
      <c r="R155" s="2" t="e">
        <f>+#REF!*4</f>
        <v>#REF!</v>
      </c>
      <c r="S155" s="2" t="e">
        <f t="shared" si="75"/>
        <v>#REF!</v>
      </c>
      <c r="T155" s="2" t="e">
        <f t="shared" si="67"/>
        <v>#REF!</v>
      </c>
      <c r="V155" s="88">
        <f t="shared" si="76"/>
        <v>0</v>
      </c>
    </row>
    <row r="156" spans="1:41" s="1" customFormat="1" ht="16.5" customHeight="1" thickBot="1" x14ac:dyDescent="0.3">
      <c r="A156" s="19" t="s">
        <v>313</v>
      </c>
      <c r="B156" s="20" t="s">
        <v>314</v>
      </c>
      <c r="C156" s="22">
        <v>0</v>
      </c>
      <c r="D156" s="22"/>
      <c r="E156" s="22">
        <v>0</v>
      </c>
      <c r="F156" s="22">
        <f t="shared" si="86"/>
        <v>0</v>
      </c>
      <c r="G156" s="22">
        <v>0</v>
      </c>
      <c r="H156" s="22">
        <v>0</v>
      </c>
      <c r="I156" s="22">
        <v>0</v>
      </c>
      <c r="J156" s="22">
        <f t="shared" si="87"/>
        <v>0</v>
      </c>
      <c r="K156" s="22">
        <v>0</v>
      </c>
      <c r="L156" s="22">
        <v>0</v>
      </c>
      <c r="M156" s="22">
        <v>0</v>
      </c>
      <c r="N156" s="22">
        <f t="shared" si="88"/>
        <v>0</v>
      </c>
      <c r="O156" s="22" t="e">
        <f>+J156+F156+#REF!+N156</f>
        <v>#REF!</v>
      </c>
      <c r="P156" s="22" t="e">
        <f>+#REF!-#REF!</f>
        <v>#REF!</v>
      </c>
      <c r="Q156" s="7">
        <f t="shared" si="74"/>
        <v>0</v>
      </c>
      <c r="R156" s="2" t="e">
        <f>+#REF!*4</f>
        <v>#REF!</v>
      </c>
      <c r="S156" s="2" t="e">
        <f t="shared" si="75"/>
        <v>#REF!</v>
      </c>
      <c r="T156" s="2" t="e">
        <f t="shared" si="67"/>
        <v>#REF!</v>
      </c>
      <c r="V156" s="88">
        <f t="shared" si="76"/>
        <v>0</v>
      </c>
    </row>
    <row r="157" spans="1:41" s="13" customFormat="1" ht="20.25" customHeight="1" x14ac:dyDescent="0.25">
      <c r="A157" s="9">
        <v>2.4</v>
      </c>
      <c r="B157" s="10" t="s">
        <v>315</v>
      </c>
      <c r="C157" s="11">
        <f>+C158+C166+C168+C172</f>
        <v>0</v>
      </c>
      <c r="D157" s="11">
        <f t="shared" ref="D157:U157" si="89">+D158+D166+D168+D172</f>
        <v>54689073.280000001</v>
      </c>
      <c r="E157" s="11">
        <f t="shared" si="89"/>
        <v>6211500.0099999998</v>
      </c>
      <c r="F157" s="11">
        <f t="shared" si="89"/>
        <v>60900573.289999999</v>
      </c>
      <c r="G157" s="11">
        <f t="shared" si="89"/>
        <v>0</v>
      </c>
      <c r="H157" s="11">
        <f t="shared" si="89"/>
        <v>0</v>
      </c>
      <c r="I157" s="11">
        <f t="shared" si="89"/>
        <v>0</v>
      </c>
      <c r="J157" s="11">
        <f t="shared" si="89"/>
        <v>0</v>
      </c>
      <c r="K157" s="11">
        <f t="shared" si="89"/>
        <v>0</v>
      </c>
      <c r="L157" s="11">
        <f t="shared" si="89"/>
        <v>0</v>
      </c>
      <c r="M157" s="11">
        <f t="shared" si="89"/>
        <v>0</v>
      </c>
      <c r="N157" s="11">
        <f t="shared" si="89"/>
        <v>0</v>
      </c>
      <c r="O157" s="11" t="e">
        <f t="shared" si="89"/>
        <v>#REF!</v>
      </c>
      <c r="P157" s="11" t="e">
        <f t="shared" si="89"/>
        <v>#REF!</v>
      </c>
      <c r="Q157" s="11">
        <f t="shared" si="89"/>
        <v>0</v>
      </c>
      <c r="R157" s="11" t="e">
        <f t="shared" si="89"/>
        <v>#REF!</v>
      </c>
      <c r="S157" s="11" t="e">
        <f t="shared" si="89"/>
        <v>#REF!</v>
      </c>
      <c r="T157" s="11" t="e">
        <f t="shared" si="89"/>
        <v>#REF!</v>
      </c>
      <c r="U157" s="11">
        <f t="shared" si="89"/>
        <v>0</v>
      </c>
      <c r="V157" s="88">
        <f t="shared" si="76"/>
        <v>0</v>
      </c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</row>
    <row r="158" spans="1:41" s="18" customFormat="1" ht="17.25" customHeight="1" x14ac:dyDescent="0.25">
      <c r="A158" s="28" t="s">
        <v>316</v>
      </c>
      <c r="B158" s="45" t="s">
        <v>317</v>
      </c>
      <c r="C158" s="29">
        <f t="shared" ref="C158:P158" si="90">SUM(C159:C165)</f>
        <v>0</v>
      </c>
      <c r="D158" s="29">
        <f t="shared" si="90"/>
        <v>40000</v>
      </c>
      <c r="E158" s="29">
        <f t="shared" si="90"/>
        <v>0</v>
      </c>
      <c r="F158" s="29">
        <f t="shared" si="90"/>
        <v>40000</v>
      </c>
      <c r="G158" s="29">
        <f t="shared" si="90"/>
        <v>0</v>
      </c>
      <c r="H158" s="29">
        <f t="shared" si="90"/>
        <v>0</v>
      </c>
      <c r="I158" s="29">
        <f t="shared" si="90"/>
        <v>0</v>
      </c>
      <c r="J158" s="29">
        <f t="shared" si="90"/>
        <v>0</v>
      </c>
      <c r="K158" s="29">
        <f t="shared" si="90"/>
        <v>0</v>
      </c>
      <c r="L158" s="29">
        <f t="shared" si="90"/>
        <v>0</v>
      </c>
      <c r="M158" s="29">
        <f t="shared" si="90"/>
        <v>0</v>
      </c>
      <c r="N158" s="29">
        <f t="shared" si="90"/>
        <v>0</v>
      </c>
      <c r="O158" s="29" t="e">
        <f t="shared" si="90"/>
        <v>#REF!</v>
      </c>
      <c r="P158" s="29" t="e">
        <f t="shared" si="90"/>
        <v>#REF!</v>
      </c>
      <c r="Q158" s="7">
        <f t="shared" si="74"/>
        <v>0</v>
      </c>
      <c r="R158" s="2" t="e">
        <f>+#REF!*4</f>
        <v>#REF!</v>
      </c>
      <c r="S158" s="2" t="e">
        <f t="shared" si="75"/>
        <v>#REF!</v>
      </c>
      <c r="T158" s="2" t="e">
        <f t="shared" si="67"/>
        <v>#REF!</v>
      </c>
      <c r="U158" s="12"/>
      <c r="V158" s="88">
        <f t="shared" si="76"/>
        <v>0</v>
      </c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</row>
    <row r="159" spans="1:41" s="31" customFormat="1" ht="17.25" customHeight="1" x14ac:dyDescent="0.25">
      <c r="A159" s="19" t="s">
        <v>318</v>
      </c>
      <c r="B159" s="40" t="s">
        <v>319</v>
      </c>
      <c r="C159" s="21">
        <v>0</v>
      </c>
      <c r="D159" s="22"/>
      <c r="E159" s="22">
        <v>0</v>
      </c>
      <c r="F159" s="22">
        <f t="shared" ref="F159:F165" si="91">SUM(C159:E159)</f>
        <v>0</v>
      </c>
      <c r="G159" s="22">
        <v>0</v>
      </c>
      <c r="H159" s="22">
        <v>0</v>
      </c>
      <c r="I159" s="22">
        <v>0</v>
      </c>
      <c r="J159" s="22">
        <f t="shared" ref="J159:J173" si="92">SUM(G159:I159)</f>
        <v>0</v>
      </c>
      <c r="K159" s="22">
        <v>0</v>
      </c>
      <c r="L159" s="22">
        <v>0</v>
      </c>
      <c r="M159" s="22">
        <v>0</v>
      </c>
      <c r="N159" s="22">
        <f t="shared" ref="N159:N170" si="93">SUM(K159:M159)</f>
        <v>0</v>
      </c>
      <c r="O159" s="22" t="e">
        <f>+J159+F159+#REF!+N159</f>
        <v>#REF!</v>
      </c>
      <c r="P159" s="22" t="e">
        <f>+#REF!-#REF!</f>
        <v>#REF!</v>
      </c>
      <c r="Q159" s="7">
        <f t="shared" si="74"/>
        <v>0</v>
      </c>
      <c r="R159" s="2" t="e">
        <f>+#REF!*4</f>
        <v>#REF!</v>
      </c>
      <c r="S159" s="2" t="e">
        <f t="shared" si="75"/>
        <v>#REF!</v>
      </c>
      <c r="T159" s="2" t="e">
        <f t="shared" si="67"/>
        <v>#REF!</v>
      </c>
      <c r="V159" s="88">
        <f t="shared" si="76"/>
        <v>0</v>
      </c>
    </row>
    <row r="160" spans="1:41" s="31" customFormat="1" ht="15.75" x14ac:dyDescent="0.25">
      <c r="A160" s="19" t="s">
        <v>320</v>
      </c>
      <c r="B160" s="40" t="s">
        <v>321</v>
      </c>
      <c r="C160" s="21">
        <v>0</v>
      </c>
      <c r="D160" s="22"/>
      <c r="E160" s="22">
        <v>0</v>
      </c>
      <c r="F160" s="22">
        <f t="shared" si="91"/>
        <v>0</v>
      </c>
      <c r="G160" s="22">
        <v>0</v>
      </c>
      <c r="H160" s="22">
        <v>0</v>
      </c>
      <c r="I160" s="22">
        <v>0</v>
      </c>
      <c r="J160" s="22">
        <f t="shared" si="92"/>
        <v>0</v>
      </c>
      <c r="K160" s="22">
        <v>0</v>
      </c>
      <c r="L160" s="22">
        <v>0</v>
      </c>
      <c r="M160" s="22">
        <v>0</v>
      </c>
      <c r="N160" s="22">
        <f t="shared" si="93"/>
        <v>0</v>
      </c>
      <c r="O160" s="22" t="e">
        <f>+J160+F160+#REF!+N160</f>
        <v>#REF!</v>
      </c>
      <c r="P160" s="22" t="e">
        <f>+#REF!-#REF!</f>
        <v>#REF!</v>
      </c>
      <c r="Q160" s="7">
        <f t="shared" si="74"/>
        <v>0</v>
      </c>
      <c r="R160" s="2" t="e">
        <f>+#REF!*4</f>
        <v>#REF!</v>
      </c>
      <c r="S160" s="2" t="e">
        <f t="shared" si="75"/>
        <v>#REF!</v>
      </c>
      <c r="T160" s="2" t="e">
        <f t="shared" si="67"/>
        <v>#REF!</v>
      </c>
      <c r="V160" s="88">
        <f t="shared" si="76"/>
        <v>0</v>
      </c>
    </row>
    <row r="161" spans="1:41" s="1" customFormat="1" ht="13.5" customHeight="1" x14ac:dyDescent="0.25">
      <c r="A161" s="19" t="s">
        <v>320</v>
      </c>
      <c r="B161" s="40" t="s">
        <v>322</v>
      </c>
      <c r="C161" s="21">
        <v>0</v>
      </c>
      <c r="D161" s="22">
        <v>0</v>
      </c>
      <c r="E161" s="22">
        <v>0</v>
      </c>
      <c r="F161" s="22">
        <f t="shared" si="91"/>
        <v>0</v>
      </c>
      <c r="G161" s="22">
        <v>0</v>
      </c>
      <c r="H161" s="22">
        <v>0</v>
      </c>
      <c r="I161" s="22">
        <v>0</v>
      </c>
      <c r="J161" s="22">
        <f t="shared" si="92"/>
        <v>0</v>
      </c>
      <c r="K161" s="22">
        <v>0</v>
      </c>
      <c r="L161" s="22">
        <v>0</v>
      </c>
      <c r="M161" s="22">
        <v>0</v>
      </c>
      <c r="N161" s="22">
        <f>SUM(K161:M161)</f>
        <v>0</v>
      </c>
      <c r="O161" s="22" t="e">
        <f>+J161+F161+#REF!+N161</f>
        <v>#REF!</v>
      </c>
      <c r="P161" s="22" t="e">
        <f>+#REF!-#REF!</f>
        <v>#REF!</v>
      </c>
      <c r="Q161" s="7">
        <f t="shared" si="74"/>
        <v>0</v>
      </c>
      <c r="R161" s="2" t="e">
        <f>+#REF!*4</f>
        <v>#REF!</v>
      </c>
      <c r="S161" s="2" t="e">
        <f t="shared" si="75"/>
        <v>#REF!</v>
      </c>
      <c r="T161" s="2" t="e">
        <f t="shared" si="67"/>
        <v>#REF!</v>
      </c>
      <c r="V161" s="88">
        <f t="shared" si="76"/>
        <v>0</v>
      </c>
    </row>
    <row r="162" spans="1:41" s="1" customFormat="1" ht="13.5" customHeight="1" x14ac:dyDescent="0.25">
      <c r="A162" s="19" t="s">
        <v>320</v>
      </c>
      <c r="B162" s="40" t="s">
        <v>322</v>
      </c>
      <c r="C162" s="21">
        <v>0</v>
      </c>
      <c r="D162" s="22"/>
      <c r="E162" s="22">
        <v>0</v>
      </c>
      <c r="F162" s="22">
        <f t="shared" si="91"/>
        <v>0</v>
      </c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7">
        <f t="shared" si="74"/>
        <v>0</v>
      </c>
      <c r="R162" s="2"/>
      <c r="S162" s="2"/>
      <c r="T162" s="2"/>
      <c r="V162" s="88">
        <f t="shared" si="76"/>
        <v>0</v>
      </c>
    </row>
    <row r="163" spans="1:41" s="1" customFormat="1" ht="16.5" customHeight="1" x14ac:dyDescent="0.25">
      <c r="A163" s="19" t="s">
        <v>323</v>
      </c>
      <c r="B163" s="39" t="s">
        <v>324</v>
      </c>
      <c r="C163" s="21">
        <v>0</v>
      </c>
      <c r="D163" s="22">
        <v>40000</v>
      </c>
      <c r="E163" s="22">
        <v>0</v>
      </c>
      <c r="F163" s="22">
        <f t="shared" si="91"/>
        <v>40000</v>
      </c>
      <c r="G163" s="22">
        <v>0</v>
      </c>
      <c r="H163" s="22">
        <v>0</v>
      </c>
      <c r="I163" s="22">
        <v>0</v>
      </c>
      <c r="J163" s="22">
        <f>SUM(G163:I163)</f>
        <v>0</v>
      </c>
      <c r="K163" s="22">
        <v>0</v>
      </c>
      <c r="L163" s="22">
        <v>0</v>
      </c>
      <c r="M163" s="22">
        <v>0</v>
      </c>
      <c r="N163" s="22">
        <f>SUM(K163:M163)</f>
        <v>0</v>
      </c>
      <c r="O163" s="22" t="e">
        <f>+J163+F163+#REF!+N163</f>
        <v>#REF!</v>
      </c>
      <c r="P163" s="22" t="e">
        <f>+#REF!-#REF!</f>
        <v>#REF!</v>
      </c>
      <c r="Q163" s="7">
        <f t="shared" si="74"/>
        <v>0</v>
      </c>
      <c r="R163" s="2" t="e">
        <f>+#REF!*4</f>
        <v>#REF!</v>
      </c>
      <c r="S163" s="2" t="e">
        <f t="shared" si="75"/>
        <v>#REF!</v>
      </c>
      <c r="T163" s="2" t="e">
        <f t="shared" si="67"/>
        <v>#REF!</v>
      </c>
      <c r="V163" s="88">
        <f t="shared" si="76"/>
        <v>0</v>
      </c>
    </row>
    <row r="164" spans="1:41" s="1" customFormat="1" ht="13.5" customHeight="1" x14ac:dyDescent="0.25">
      <c r="A164" s="19" t="s">
        <v>325</v>
      </c>
      <c r="B164" s="40" t="s">
        <v>326</v>
      </c>
      <c r="C164" s="21">
        <v>0</v>
      </c>
      <c r="D164" s="22"/>
      <c r="E164" s="22">
        <v>0</v>
      </c>
      <c r="F164" s="22">
        <f t="shared" si="91"/>
        <v>0</v>
      </c>
      <c r="G164" s="22">
        <v>0</v>
      </c>
      <c r="H164" s="22">
        <v>0</v>
      </c>
      <c r="I164" s="22">
        <v>0</v>
      </c>
      <c r="J164" s="22">
        <f>SUM(G164:I164)</f>
        <v>0</v>
      </c>
      <c r="K164" s="22">
        <v>0</v>
      </c>
      <c r="L164" s="22">
        <v>0</v>
      </c>
      <c r="M164" s="22">
        <v>0</v>
      </c>
      <c r="N164" s="22">
        <f>SUM(K164:M164)</f>
        <v>0</v>
      </c>
      <c r="O164" s="22" t="e">
        <f>+J164+F164+#REF!+N164</f>
        <v>#REF!</v>
      </c>
      <c r="P164" s="22" t="e">
        <f>+#REF!-#REF!</f>
        <v>#REF!</v>
      </c>
      <c r="Q164" s="7">
        <f t="shared" si="74"/>
        <v>0</v>
      </c>
      <c r="R164" s="2" t="e">
        <f>+#REF!*4</f>
        <v>#REF!</v>
      </c>
      <c r="S164" s="2" t="e">
        <f t="shared" si="75"/>
        <v>#REF!</v>
      </c>
      <c r="T164" s="37" t="e">
        <f t="shared" si="67"/>
        <v>#REF!</v>
      </c>
      <c r="V164" s="88">
        <f t="shared" si="76"/>
        <v>0</v>
      </c>
    </row>
    <row r="165" spans="1:41" s="1" customFormat="1" ht="15" customHeight="1" x14ac:dyDescent="0.25">
      <c r="A165" s="19" t="s">
        <v>327</v>
      </c>
      <c r="B165" s="40" t="s">
        <v>328</v>
      </c>
      <c r="C165" s="21">
        <v>0</v>
      </c>
      <c r="D165" s="22"/>
      <c r="E165" s="22">
        <v>0</v>
      </c>
      <c r="F165" s="22">
        <f t="shared" si="91"/>
        <v>0</v>
      </c>
      <c r="G165" s="22">
        <v>0</v>
      </c>
      <c r="H165" s="22">
        <v>0</v>
      </c>
      <c r="I165" s="22">
        <v>0</v>
      </c>
      <c r="J165" s="22">
        <f t="shared" si="92"/>
        <v>0</v>
      </c>
      <c r="K165" s="22">
        <v>0</v>
      </c>
      <c r="L165" s="22">
        <v>0</v>
      </c>
      <c r="M165" s="22">
        <v>0</v>
      </c>
      <c r="N165" s="22">
        <f>SUM(K165:M165)</f>
        <v>0</v>
      </c>
      <c r="O165" s="22" t="e">
        <f>+J165+F165+#REF!+N165</f>
        <v>#REF!</v>
      </c>
      <c r="P165" s="22" t="e">
        <f>+#REF!-#REF!</f>
        <v>#REF!</v>
      </c>
      <c r="Q165" s="7">
        <f t="shared" si="74"/>
        <v>0</v>
      </c>
      <c r="R165" s="2" t="e">
        <f>+#REF!*4</f>
        <v>#REF!</v>
      </c>
      <c r="S165" s="2" t="e">
        <f t="shared" si="75"/>
        <v>#REF!</v>
      </c>
      <c r="T165" s="2" t="e">
        <f t="shared" si="67"/>
        <v>#REF!</v>
      </c>
      <c r="V165" s="88">
        <f t="shared" si="76"/>
        <v>0</v>
      </c>
    </row>
    <row r="166" spans="1:41" s="18" customFormat="1" ht="17.25" customHeight="1" x14ac:dyDescent="0.25">
      <c r="A166" s="28" t="s">
        <v>329</v>
      </c>
      <c r="B166" s="38" t="s">
        <v>330</v>
      </c>
      <c r="C166" s="29">
        <f t="shared" ref="C166:U166" si="94">SUM(C167:C167)</f>
        <v>0</v>
      </c>
      <c r="D166" s="29">
        <f t="shared" si="94"/>
        <v>5739.94</v>
      </c>
      <c r="E166" s="29">
        <f t="shared" si="94"/>
        <v>0</v>
      </c>
      <c r="F166" s="29">
        <f t="shared" si="94"/>
        <v>5739.94</v>
      </c>
      <c r="G166" s="29">
        <f t="shared" si="94"/>
        <v>0</v>
      </c>
      <c r="H166" s="29">
        <f t="shared" si="94"/>
        <v>0</v>
      </c>
      <c r="I166" s="29">
        <f t="shared" si="94"/>
        <v>0</v>
      </c>
      <c r="J166" s="29">
        <f t="shared" si="94"/>
        <v>0</v>
      </c>
      <c r="K166" s="29">
        <f t="shared" si="94"/>
        <v>0</v>
      </c>
      <c r="L166" s="29">
        <f t="shared" si="94"/>
        <v>0</v>
      </c>
      <c r="M166" s="29">
        <f t="shared" si="94"/>
        <v>0</v>
      </c>
      <c r="N166" s="29">
        <f t="shared" si="94"/>
        <v>0</v>
      </c>
      <c r="O166" s="29">
        <f t="shared" si="94"/>
        <v>0</v>
      </c>
      <c r="P166" s="29">
        <f t="shared" si="94"/>
        <v>0</v>
      </c>
      <c r="Q166" s="29">
        <f t="shared" si="94"/>
        <v>0</v>
      </c>
      <c r="R166" s="29">
        <f t="shared" si="94"/>
        <v>0</v>
      </c>
      <c r="S166" s="29">
        <f t="shared" si="94"/>
        <v>0</v>
      </c>
      <c r="T166" s="29">
        <f t="shared" si="94"/>
        <v>0</v>
      </c>
      <c r="U166" s="29">
        <f t="shared" si="94"/>
        <v>0</v>
      </c>
      <c r="V166" s="88">
        <f t="shared" si="76"/>
        <v>0</v>
      </c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</row>
    <row r="167" spans="1:41" s="1" customFormat="1" ht="15.75" x14ac:dyDescent="0.25">
      <c r="A167" s="19" t="s">
        <v>331</v>
      </c>
      <c r="B167" s="39" t="s">
        <v>332</v>
      </c>
      <c r="C167" s="21">
        <v>0</v>
      </c>
      <c r="D167" s="22">
        <v>5739.94</v>
      </c>
      <c r="E167" s="22"/>
      <c r="F167" s="22">
        <f>SUM(C167:E167)</f>
        <v>5739.94</v>
      </c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7"/>
      <c r="R167" s="2"/>
      <c r="S167" s="2"/>
      <c r="T167" s="2"/>
      <c r="V167" s="88">
        <f t="shared" si="76"/>
        <v>0</v>
      </c>
    </row>
    <row r="168" spans="1:41" s="18" customFormat="1" ht="17.25" customHeight="1" x14ac:dyDescent="0.25">
      <c r="A168" s="28" t="s">
        <v>333</v>
      </c>
      <c r="B168" s="38" t="s">
        <v>334</v>
      </c>
      <c r="C168" s="29">
        <f>SUM(C169:C174)</f>
        <v>0</v>
      </c>
      <c r="D168" s="29">
        <f t="shared" ref="D168" si="95">SUM(D169:D174)</f>
        <v>54643333.340000004</v>
      </c>
      <c r="E168" s="29">
        <f>SUM(E169:E171)</f>
        <v>0</v>
      </c>
      <c r="F168" s="29">
        <f>SUM(F169:F171)</f>
        <v>54643333.340000004</v>
      </c>
      <c r="G168" s="29">
        <f t="shared" ref="G168:P168" si="96">SUM(G169:G170)</f>
        <v>0</v>
      </c>
      <c r="H168" s="29">
        <f t="shared" si="96"/>
        <v>0</v>
      </c>
      <c r="I168" s="29">
        <f t="shared" si="96"/>
        <v>0</v>
      </c>
      <c r="J168" s="29">
        <f t="shared" si="96"/>
        <v>0</v>
      </c>
      <c r="K168" s="29">
        <f t="shared" si="96"/>
        <v>0</v>
      </c>
      <c r="L168" s="29">
        <f t="shared" si="96"/>
        <v>0</v>
      </c>
      <c r="M168" s="29">
        <f t="shared" si="96"/>
        <v>0</v>
      </c>
      <c r="N168" s="29">
        <f t="shared" si="96"/>
        <v>0</v>
      </c>
      <c r="O168" s="29" t="e">
        <f t="shared" si="96"/>
        <v>#REF!</v>
      </c>
      <c r="P168" s="29" t="e">
        <f t="shared" si="96"/>
        <v>#REF!</v>
      </c>
      <c r="Q168" s="7">
        <f t="shared" si="74"/>
        <v>0</v>
      </c>
      <c r="R168" s="2" t="e">
        <f>+#REF!*4</f>
        <v>#REF!</v>
      </c>
      <c r="S168" s="2" t="e">
        <f t="shared" si="75"/>
        <v>#REF!</v>
      </c>
      <c r="T168" s="2" t="e">
        <f t="shared" si="67"/>
        <v>#REF!</v>
      </c>
      <c r="U168" s="12"/>
      <c r="V168" s="88">
        <f t="shared" si="76"/>
        <v>0</v>
      </c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</row>
    <row r="169" spans="1:41" s="51" customFormat="1" ht="15.75" x14ac:dyDescent="0.25">
      <c r="A169" s="46" t="s">
        <v>335</v>
      </c>
      <c r="B169" s="47" t="s">
        <v>336</v>
      </c>
      <c r="C169" s="21">
        <v>0</v>
      </c>
      <c r="D169" s="49">
        <f>27321666.67+27321666.67</f>
        <v>54643333.340000004</v>
      </c>
      <c r="E169" s="49"/>
      <c r="F169" s="22">
        <f t="shared" ref="F169:F171" si="97">SUM(C169:E169)</f>
        <v>54643333.340000004</v>
      </c>
      <c r="G169" s="50">
        <v>0</v>
      </c>
      <c r="H169" s="50">
        <v>0</v>
      </c>
      <c r="I169" s="50">
        <v>0</v>
      </c>
      <c r="J169" s="50">
        <f t="shared" si="92"/>
        <v>0</v>
      </c>
      <c r="K169" s="50">
        <v>0</v>
      </c>
      <c r="L169" s="50">
        <v>0</v>
      </c>
      <c r="M169" s="50">
        <v>0</v>
      </c>
      <c r="N169" s="50">
        <f>SUM(K169:M169)</f>
        <v>0</v>
      </c>
      <c r="O169" s="50" t="e">
        <f>+J169+F169+#REF!+N169</f>
        <v>#REF!</v>
      </c>
      <c r="P169" s="50" t="e">
        <f>+#REF!-#REF!</f>
        <v>#REF!</v>
      </c>
      <c r="Q169" s="7">
        <f t="shared" si="74"/>
        <v>0</v>
      </c>
      <c r="R169" s="2" t="e">
        <f>+#REF!*4</f>
        <v>#REF!</v>
      </c>
      <c r="S169" s="2" t="e">
        <f t="shared" si="75"/>
        <v>#REF!</v>
      </c>
      <c r="T169" s="2" t="e">
        <f t="shared" si="67"/>
        <v>#REF!</v>
      </c>
      <c r="V169" s="88">
        <f t="shared" si="76"/>
        <v>0</v>
      </c>
    </row>
    <row r="170" spans="1:41" s="1" customFormat="1" ht="15.75" customHeight="1" x14ac:dyDescent="0.25">
      <c r="A170" s="46" t="s">
        <v>337</v>
      </c>
      <c r="B170" s="47" t="s">
        <v>336</v>
      </c>
      <c r="C170" s="48">
        <v>0</v>
      </c>
      <c r="D170" s="49"/>
      <c r="E170" s="49">
        <v>0</v>
      </c>
      <c r="F170" s="22">
        <f t="shared" si="97"/>
        <v>0</v>
      </c>
      <c r="G170" s="22">
        <v>0</v>
      </c>
      <c r="H170" s="22">
        <v>0</v>
      </c>
      <c r="I170" s="22">
        <v>0</v>
      </c>
      <c r="J170" s="22">
        <f t="shared" si="92"/>
        <v>0</v>
      </c>
      <c r="K170" s="22">
        <v>0</v>
      </c>
      <c r="L170" s="22">
        <v>0</v>
      </c>
      <c r="M170" s="22">
        <v>0</v>
      </c>
      <c r="N170" s="22">
        <f t="shared" si="93"/>
        <v>0</v>
      </c>
      <c r="O170" s="22" t="e">
        <f>+J170+F170+#REF!+N170</f>
        <v>#REF!</v>
      </c>
      <c r="P170" s="22" t="e">
        <f>+#REF!-#REF!</f>
        <v>#REF!</v>
      </c>
      <c r="Q170" s="7">
        <f t="shared" si="74"/>
        <v>0</v>
      </c>
      <c r="R170" s="2" t="e">
        <f>+#REF!*4</f>
        <v>#REF!</v>
      </c>
      <c r="S170" s="2" t="e">
        <f t="shared" si="75"/>
        <v>#REF!</v>
      </c>
      <c r="T170" s="2" t="e">
        <f t="shared" si="67"/>
        <v>#REF!</v>
      </c>
      <c r="V170" s="88">
        <f t="shared" si="76"/>
        <v>0</v>
      </c>
    </row>
    <row r="171" spans="1:41" s="1" customFormat="1" ht="15.75" customHeight="1" x14ac:dyDescent="0.25">
      <c r="A171" s="46"/>
      <c r="B171" s="47"/>
      <c r="C171" s="48"/>
      <c r="D171" s="49"/>
      <c r="E171" s="49"/>
      <c r="F171" s="22">
        <f t="shared" si="97"/>
        <v>0</v>
      </c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7"/>
      <c r="R171" s="2"/>
      <c r="S171" s="2"/>
      <c r="T171" s="2"/>
      <c r="V171" s="88">
        <f t="shared" si="76"/>
        <v>0</v>
      </c>
    </row>
    <row r="172" spans="1:41" s="57" customFormat="1" ht="17.25" customHeight="1" x14ac:dyDescent="0.25">
      <c r="A172" s="32" t="s">
        <v>338</v>
      </c>
      <c r="B172" s="52" t="s">
        <v>336</v>
      </c>
      <c r="C172" s="53">
        <f>SUM(C173:C174)</f>
        <v>0</v>
      </c>
      <c r="D172" s="53">
        <f t="shared" ref="D172:F172" si="98">SUM(D173:D174)</f>
        <v>0</v>
      </c>
      <c r="E172" s="53">
        <f>SUM(E173:E174)</f>
        <v>6211500.0099999998</v>
      </c>
      <c r="F172" s="53">
        <f t="shared" si="98"/>
        <v>6211500.0099999998</v>
      </c>
      <c r="G172" s="53">
        <f t="shared" ref="G172:P172" si="99">SUM(G173)</f>
        <v>0</v>
      </c>
      <c r="H172" s="53">
        <f t="shared" si="99"/>
        <v>0</v>
      </c>
      <c r="I172" s="53">
        <f t="shared" si="99"/>
        <v>0</v>
      </c>
      <c r="J172" s="53">
        <f t="shared" si="99"/>
        <v>0</v>
      </c>
      <c r="K172" s="53">
        <f t="shared" si="99"/>
        <v>0</v>
      </c>
      <c r="L172" s="53">
        <f t="shared" si="99"/>
        <v>0</v>
      </c>
      <c r="M172" s="53">
        <f t="shared" si="99"/>
        <v>0</v>
      </c>
      <c r="N172" s="53">
        <f t="shared" si="99"/>
        <v>0</v>
      </c>
      <c r="O172" s="53" t="e">
        <f t="shared" si="99"/>
        <v>#REF!</v>
      </c>
      <c r="P172" s="53" t="e">
        <f t="shared" si="99"/>
        <v>#REF!</v>
      </c>
      <c r="Q172" s="54">
        <f t="shared" si="74"/>
        <v>0</v>
      </c>
      <c r="R172" s="55" t="e">
        <f>+#REF!*4</f>
        <v>#REF!</v>
      </c>
      <c r="S172" s="55" t="e">
        <f t="shared" si="75"/>
        <v>#REF!</v>
      </c>
      <c r="T172" s="55" t="e">
        <f t="shared" ref="T172:T209" si="100">+R172+S172</f>
        <v>#REF!</v>
      </c>
      <c r="U172" s="56"/>
      <c r="V172" s="88">
        <f t="shared" si="76"/>
        <v>0</v>
      </c>
      <c r="W172" s="56"/>
      <c r="X172" s="56"/>
      <c r="Y172" s="56"/>
      <c r="Z172" s="56"/>
      <c r="AA172" s="56"/>
      <c r="AB172" s="56"/>
      <c r="AC172" s="56"/>
      <c r="AD172" s="56"/>
      <c r="AE172" s="56"/>
      <c r="AF172" s="56"/>
      <c r="AG172" s="56"/>
      <c r="AH172" s="56"/>
      <c r="AI172" s="56"/>
      <c r="AJ172" s="56"/>
      <c r="AK172" s="56"/>
      <c r="AL172" s="56"/>
      <c r="AM172" s="56"/>
      <c r="AN172" s="56"/>
      <c r="AO172" s="56"/>
    </row>
    <row r="173" spans="1:41" s="2" customFormat="1" ht="16.5" customHeight="1" x14ac:dyDescent="0.25">
      <c r="A173" s="46" t="s">
        <v>339</v>
      </c>
      <c r="B173" s="47" t="s">
        <v>336</v>
      </c>
      <c r="C173" s="49">
        <v>0</v>
      </c>
      <c r="D173" s="49">
        <v>0</v>
      </c>
      <c r="E173" s="49">
        <v>0</v>
      </c>
      <c r="F173" s="22">
        <f t="shared" ref="F173:F174" si="101">SUM(C173:E173)</f>
        <v>0</v>
      </c>
      <c r="G173" s="22">
        <v>0</v>
      </c>
      <c r="H173" s="22">
        <v>0</v>
      </c>
      <c r="I173" s="22">
        <v>0</v>
      </c>
      <c r="J173" s="22">
        <f t="shared" si="92"/>
        <v>0</v>
      </c>
      <c r="K173" s="22">
        <v>0</v>
      </c>
      <c r="L173" s="22">
        <v>0</v>
      </c>
      <c r="M173" s="22">
        <v>0</v>
      </c>
      <c r="N173" s="22">
        <f>SUM(K173:M173)</f>
        <v>0</v>
      </c>
      <c r="O173" s="22" t="e">
        <f>+J173+F173+#REF!+N173</f>
        <v>#REF!</v>
      </c>
      <c r="P173" s="22" t="e">
        <f>+#REF!-#REF!</f>
        <v>#REF!</v>
      </c>
      <c r="Q173" s="7">
        <f t="shared" si="74"/>
        <v>0</v>
      </c>
      <c r="R173" s="2" t="e">
        <f>+#REF!*4</f>
        <v>#REF!</v>
      </c>
      <c r="S173" s="2" t="e">
        <f t="shared" si="75"/>
        <v>#REF!</v>
      </c>
      <c r="T173" s="2" t="e">
        <f t="shared" si="100"/>
        <v>#REF!</v>
      </c>
      <c r="V173" s="88">
        <f t="shared" si="76"/>
        <v>0</v>
      </c>
    </row>
    <row r="174" spans="1:41" s="2" customFormat="1" ht="16.5" customHeight="1" thickBot="1" x14ac:dyDescent="0.3">
      <c r="A174" s="46" t="s">
        <v>340</v>
      </c>
      <c r="B174" s="47" t="s">
        <v>341</v>
      </c>
      <c r="C174" s="49">
        <v>0</v>
      </c>
      <c r="D174" s="49"/>
      <c r="E174" s="49">
        <v>6211500.0099999998</v>
      </c>
      <c r="F174" s="22">
        <f t="shared" si="101"/>
        <v>6211500.0099999998</v>
      </c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7">
        <f t="shared" si="74"/>
        <v>0</v>
      </c>
      <c r="V174" s="88">
        <f t="shared" si="76"/>
        <v>0</v>
      </c>
    </row>
    <row r="175" spans="1:41" s="13" customFormat="1" ht="18" customHeight="1" x14ac:dyDescent="0.25">
      <c r="A175" s="9">
        <v>2.6</v>
      </c>
      <c r="B175" s="10" t="s">
        <v>342</v>
      </c>
      <c r="C175" s="59">
        <f>+C176+C183+C187+C189+C197+C199+C203</f>
        <v>0</v>
      </c>
      <c r="D175" s="59">
        <f t="shared" ref="D175:F175" si="102">+D176+D183+D187+D189+D197+D199+D203</f>
        <v>5076147.7130000005</v>
      </c>
      <c r="E175" s="59">
        <f t="shared" si="102"/>
        <v>14682660.409999998</v>
      </c>
      <c r="F175" s="59">
        <f t="shared" si="102"/>
        <v>19758808.123</v>
      </c>
      <c r="G175" s="59" t="e">
        <f>+G176+G183+#REF!+G187+G189+G197+G199+G203</f>
        <v>#REF!</v>
      </c>
      <c r="H175" s="59" t="e">
        <f>+H176+H183+#REF!+H187+H189+H197+H199+H203</f>
        <v>#REF!</v>
      </c>
      <c r="I175" s="59" t="e">
        <f>+I176+I183+#REF!+I187+I189+I197+I199+I203</f>
        <v>#REF!</v>
      </c>
      <c r="J175" s="59" t="e">
        <f>+J176+J183+#REF!+J187+J189+J197+J199+J203</f>
        <v>#REF!</v>
      </c>
      <c r="K175" s="59" t="e">
        <f>+K176+K183+#REF!+K187+K189+K197+K199+K203</f>
        <v>#REF!</v>
      </c>
      <c r="L175" s="59" t="e">
        <f>+L176+L183+#REF!+L187+L189+L197+L199+L203</f>
        <v>#REF!</v>
      </c>
      <c r="M175" s="59" t="e">
        <f>+M176+M183+#REF!+M187+M189+M197+M199+M203</f>
        <v>#REF!</v>
      </c>
      <c r="N175" s="59" t="e">
        <f>+N176+N183+#REF!+N187+N189+N197+N199+N203</f>
        <v>#REF!</v>
      </c>
      <c r="O175" s="59" t="e">
        <f>+O176+O183+#REF!+O187+O189+O197+O199+O203</f>
        <v>#REF!</v>
      </c>
      <c r="P175" s="59" t="e">
        <f>+P176+P183+#REF!+P187+P189+P197+P199+P203</f>
        <v>#REF!</v>
      </c>
      <c r="Q175" s="59" t="e">
        <f>+Q176+Q183+#REF!+Q187+Q189+Q197+Q199+Q203</f>
        <v>#REF!</v>
      </c>
      <c r="R175" s="59" t="e">
        <f>+R176+R183+#REF!+R187+R189+R197+R199+R203</f>
        <v>#REF!</v>
      </c>
      <c r="S175" s="59" t="e">
        <f>+S176+S183+#REF!+S187+S189+S197+S199+S203</f>
        <v>#REF!</v>
      </c>
      <c r="T175" s="59" t="e">
        <f>+T176+T183+#REF!+T187+T189+T197+T199+T203</f>
        <v>#REF!</v>
      </c>
      <c r="U175" s="59" t="e">
        <f>+U176+U183+#REF!+U187+U189+U197+U199+U203</f>
        <v>#REF!</v>
      </c>
      <c r="V175" s="88">
        <f t="shared" si="76"/>
        <v>9.3132257461547852E-10</v>
      </c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</row>
    <row r="176" spans="1:41" s="12" customFormat="1" ht="15" customHeight="1" x14ac:dyDescent="0.25">
      <c r="A176" s="28" t="s">
        <v>343</v>
      </c>
      <c r="B176" s="45" t="s">
        <v>344</v>
      </c>
      <c r="C176" s="29">
        <f t="shared" ref="C176:P176" si="103">SUM(C177:C182)</f>
        <v>0</v>
      </c>
      <c r="D176" s="29">
        <f>SUM(D177:D182)</f>
        <v>4731325.023</v>
      </c>
      <c r="E176" s="29">
        <f t="shared" si="103"/>
        <v>1356364.76</v>
      </c>
      <c r="F176" s="29">
        <f>SUM(F177:F182)</f>
        <v>6087689.7829999998</v>
      </c>
      <c r="G176" s="29">
        <f t="shared" si="103"/>
        <v>0</v>
      </c>
      <c r="H176" s="29">
        <f t="shared" si="103"/>
        <v>0</v>
      </c>
      <c r="I176" s="29">
        <f t="shared" si="103"/>
        <v>0</v>
      </c>
      <c r="J176" s="29">
        <f t="shared" si="103"/>
        <v>0</v>
      </c>
      <c r="K176" s="29">
        <f t="shared" si="103"/>
        <v>0</v>
      </c>
      <c r="L176" s="29">
        <f t="shared" si="103"/>
        <v>0</v>
      </c>
      <c r="M176" s="29">
        <f t="shared" si="103"/>
        <v>0</v>
      </c>
      <c r="N176" s="29">
        <f t="shared" si="103"/>
        <v>0</v>
      </c>
      <c r="O176" s="29" t="e">
        <f t="shared" si="103"/>
        <v>#REF!</v>
      </c>
      <c r="P176" s="29" t="e">
        <f t="shared" si="103"/>
        <v>#REF!</v>
      </c>
      <c r="Q176" s="7">
        <f t="shared" si="74"/>
        <v>0</v>
      </c>
      <c r="R176" s="2" t="e">
        <f>+#REF!*4</f>
        <v>#REF!</v>
      </c>
      <c r="S176" s="2" t="e">
        <f t="shared" si="75"/>
        <v>#REF!</v>
      </c>
      <c r="T176" s="2" t="e">
        <f t="shared" si="100"/>
        <v>#REF!</v>
      </c>
      <c r="V176" s="88">
        <f t="shared" si="76"/>
        <v>0</v>
      </c>
    </row>
    <row r="177" spans="1:22" s="1" customFormat="1" ht="13.5" customHeight="1" x14ac:dyDescent="0.25">
      <c r="A177" s="19" t="s">
        <v>345</v>
      </c>
      <c r="B177" s="39" t="s">
        <v>346</v>
      </c>
      <c r="C177" s="22">
        <v>0</v>
      </c>
      <c r="D177" s="22">
        <v>1452677.28</v>
      </c>
      <c r="E177" s="22">
        <v>309855.21000000002</v>
      </c>
      <c r="F177" s="22">
        <f>SUM(C177:E177)</f>
        <v>1762532.49</v>
      </c>
      <c r="G177" s="22"/>
      <c r="H177" s="22"/>
      <c r="I177" s="22"/>
      <c r="J177" s="22">
        <f t="shared" ref="J177:J182" si="104">SUM(G177:I177)</f>
        <v>0</v>
      </c>
      <c r="K177" s="22">
        <v>0</v>
      </c>
      <c r="L177" s="22">
        <v>0</v>
      </c>
      <c r="M177" s="22">
        <v>0</v>
      </c>
      <c r="N177" s="22">
        <f t="shared" ref="N177:N182" si="105">SUM(K177:M177)</f>
        <v>0</v>
      </c>
      <c r="O177" s="22" t="e">
        <f>+J177+F177+#REF!+N177</f>
        <v>#REF!</v>
      </c>
      <c r="P177" s="22" t="e">
        <f>+#REF!-#REF!</f>
        <v>#REF!</v>
      </c>
      <c r="Q177" s="7">
        <f t="shared" si="74"/>
        <v>0</v>
      </c>
      <c r="R177" s="2" t="e">
        <f>+#REF!*4</f>
        <v>#REF!</v>
      </c>
      <c r="S177" s="2" t="e">
        <f t="shared" si="75"/>
        <v>#REF!</v>
      </c>
      <c r="T177" s="2" t="e">
        <f t="shared" si="100"/>
        <v>#REF!</v>
      </c>
      <c r="V177" s="88">
        <f t="shared" si="76"/>
        <v>0</v>
      </c>
    </row>
    <row r="178" spans="1:22" s="1" customFormat="1" ht="12.75" customHeight="1" x14ac:dyDescent="0.25">
      <c r="A178" s="19" t="s">
        <v>347</v>
      </c>
      <c r="B178" s="39" t="s">
        <v>348</v>
      </c>
      <c r="C178" s="22">
        <v>0</v>
      </c>
      <c r="D178" s="22"/>
      <c r="E178" s="22"/>
      <c r="F178" s="22">
        <f t="shared" ref="F178:F182" si="106">SUM(C178:E178)</f>
        <v>0</v>
      </c>
      <c r="G178" s="22"/>
      <c r="H178" s="22"/>
      <c r="I178" s="22"/>
      <c r="J178" s="22">
        <f t="shared" si="104"/>
        <v>0</v>
      </c>
      <c r="K178" s="22">
        <v>0</v>
      </c>
      <c r="L178" s="22">
        <v>0</v>
      </c>
      <c r="M178" s="22">
        <v>0</v>
      </c>
      <c r="N178" s="22">
        <f t="shared" si="105"/>
        <v>0</v>
      </c>
      <c r="O178" s="22" t="e">
        <f>+J178+F178+#REF!+N178</f>
        <v>#REF!</v>
      </c>
      <c r="P178" s="22" t="e">
        <f>+#REF!-#REF!</f>
        <v>#REF!</v>
      </c>
      <c r="Q178" s="7">
        <f t="shared" si="74"/>
        <v>0</v>
      </c>
      <c r="R178" s="2" t="e">
        <f>+#REF!*4</f>
        <v>#REF!</v>
      </c>
      <c r="S178" s="2" t="e">
        <f t="shared" si="75"/>
        <v>#REF!</v>
      </c>
      <c r="T178" s="2" t="e">
        <f t="shared" si="100"/>
        <v>#REF!</v>
      </c>
      <c r="V178" s="88">
        <f t="shared" ref="V178:V232" si="107">+F178-E178-D178-C178</f>
        <v>0</v>
      </c>
    </row>
    <row r="179" spans="1:22" s="1" customFormat="1" ht="12.75" customHeight="1" x14ac:dyDescent="0.25">
      <c r="A179" s="19" t="s">
        <v>347</v>
      </c>
      <c r="B179" s="39" t="s">
        <v>348</v>
      </c>
      <c r="C179" s="22"/>
      <c r="D179" s="22">
        <v>23520.02</v>
      </c>
      <c r="E179" s="22"/>
      <c r="F179" s="22">
        <f t="shared" si="106"/>
        <v>23520.02</v>
      </c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7"/>
      <c r="R179" s="2"/>
      <c r="S179" s="2"/>
      <c r="T179" s="2"/>
      <c r="V179" s="88">
        <f t="shared" si="107"/>
        <v>0</v>
      </c>
    </row>
    <row r="180" spans="1:22" s="1" customFormat="1" ht="17.25" customHeight="1" x14ac:dyDescent="0.25">
      <c r="A180" s="19" t="s">
        <v>349</v>
      </c>
      <c r="B180" s="39" t="s">
        <v>350</v>
      </c>
      <c r="C180" s="22">
        <v>0</v>
      </c>
      <c r="D180" s="22">
        <v>2280120.73</v>
      </c>
      <c r="E180" s="22">
        <v>902195.55</v>
      </c>
      <c r="F180" s="22">
        <f t="shared" si="106"/>
        <v>3182316.2800000003</v>
      </c>
      <c r="G180" s="22"/>
      <c r="H180" s="22"/>
      <c r="I180" s="22"/>
      <c r="J180" s="22">
        <f t="shared" si="104"/>
        <v>0</v>
      </c>
      <c r="K180" s="22">
        <v>0</v>
      </c>
      <c r="L180" s="22">
        <v>0</v>
      </c>
      <c r="M180" s="22">
        <v>0</v>
      </c>
      <c r="N180" s="22">
        <f t="shared" si="105"/>
        <v>0</v>
      </c>
      <c r="O180" s="22" t="e">
        <f>+J180+F180+#REF!+N180</f>
        <v>#REF!</v>
      </c>
      <c r="P180" s="22" t="e">
        <f>+#REF!-#REF!</f>
        <v>#REF!</v>
      </c>
      <c r="Q180" s="7">
        <f t="shared" si="74"/>
        <v>0</v>
      </c>
      <c r="R180" s="2" t="e">
        <f>+#REF!*4</f>
        <v>#REF!</v>
      </c>
      <c r="S180" s="2" t="e">
        <f t="shared" si="75"/>
        <v>#REF!</v>
      </c>
      <c r="T180" s="2" t="e">
        <f t="shared" si="100"/>
        <v>#REF!</v>
      </c>
      <c r="V180" s="88">
        <f t="shared" si="107"/>
        <v>4.6566128730773926E-10</v>
      </c>
    </row>
    <row r="181" spans="1:22" s="1" customFormat="1" ht="17.25" customHeight="1" x14ac:dyDescent="0.25">
      <c r="A181" s="19" t="s">
        <v>351</v>
      </c>
      <c r="B181" s="39" t="s">
        <v>352</v>
      </c>
      <c r="C181" s="22">
        <v>0</v>
      </c>
      <c r="D181" s="22">
        <f>978989.983-13983</f>
        <v>965006.98300000001</v>
      </c>
      <c r="E181" s="22">
        <v>144314</v>
      </c>
      <c r="F181" s="22">
        <f t="shared" si="106"/>
        <v>1109320.983</v>
      </c>
      <c r="G181" s="22"/>
      <c r="H181" s="22"/>
      <c r="I181" s="22"/>
      <c r="J181" s="22">
        <f t="shared" si="104"/>
        <v>0</v>
      </c>
      <c r="K181" s="22">
        <v>0</v>
      </c>
      <c r="L181" s="22">
        <v>0</v>
      </c>
      <c r="M181" s="22">
        <v>0</v>
      </c>
      <c r="N181" s="22">
        <f t="shared" si="105"/>
        <v>0</v>
      </c>
      <c r="O181" s="22" t="e">
        <f>+J181+F181+#REF!+N181</f>
        <v>#REF!</v>
      </c>
      <c r="P181" s="22" t="e">
        <f>+#REF!-#REF!</f>
        <v>#REF!</v>
      </c>
      <c r="Q181" s="7">
        <f t="shared" si="74"/>
        <v>0</v>
      </c>
      <c r="R181" s="2" t="e">
        <f>+#REF!*4</f>
        <v>#REF!</v>
      </c>
      <c r="S181" s="2" t="e">
        <f t="shared" si="75"/>
        <v>#REF!</v>
      </c>
      <c r="T181" s="2" t="e">
        <f t="shared" si="100"/>
        <v>#REF!</v>
      </c>
      <c r="V181" s="88">
        <f t="shared" si="107"/>
        <v>0</v>
      </c>
    </row>
    <row r="182" spans="1:22" s="1" customFormat="1" ht="15.75" customHeight="1" x14ac:dyDescent="0.25">
      <c r="A182" s="19" t="s">
        <v>353</v>
      </c>
      <c r="B182" s="39" t="s">
        <v>354</v>
      </c>
      <c r="C182" s="22">
        <v>0</v>
      </c>
      <c r="D182" s="22">
        <v>10000.01</v>
      </c>
      <c r="E182" s="22"/>
      <c r="F182" s="22">
        <f t="shared" si="106"/>
        <v>10000.01</v>
      </c>
      <c r="G182" s="22"/>
      <c r="H182" s="22"/>
      <c r="I182" s="22"/>
      <c r="J182" s="22">
        <f t="shared" si="104"/>
        <v>0</v>
      </c>
      <c r="K182" s="22">
        <v>0</v>
      </c>
      <c r="L182" s="22">
        <v>0</v>
      </c>
      <c r="M182" s="22">
        <v>0</v>
      </c>
      <c r="N182" s="22">
        <f t="shared" si="105"/>
        <v>0</v>
      </c>
      <c r="O182" s="22" t="e">
        <f>+J182+F182+#REF!+N182</f>
        <v>#REF!</v>
      </c>
      <c r="P182" s="22" t="e">
        <f>+#REF!-#REF!</f>
        <v>#REF!</v>
      </c>
      <c r="Q182" s="7">
        <f t="shared" ref="Q182:Q204" si="108">+C182+D182+E182-F182</f>
        <v>0</v>
      </c>
      <c r="R182" s="2" t="e">
        <f>+#REF!*4</f>
        <v>#REF!</v>
      </c>
      <c r="S182" s="2" t="e">
        <f t="shared" si="75"/>
        <v>#REF!</v>
      </c>
      <c r="T182" s="2" t="e">
        <f t="shared" si="100"/>
        <v>#REF!</v>
      </c>
      <c r="V182" s="88">
        <f t="shared" si="107"/>
        <v>0</v>
      </c>
    </row>
    <row r="183" spans="1:22" s="12" customFormat="1" ht="17.25" customHeight="1" x14ac:dyDescent="0.25">
      <c r="A183" s="28" t="s">
        <v>355</v>
      </c>
      <c r="B183" s="45" t="s">
        <v>356</v>
      </c>
      <c r="C183" s="29">
        <f t="shared" ref="C183:P183" si="109">SUM(C184:C186)</f>
        <v>0</v>
      </c>
      <c r="D183" s="29">
        <f>SUM(D184:D186)</f>
        <v>250620.7</v>
      </c>
      <c r="E183" s="29">
        <f>SUM(E184:E186)</f>
        <v>229895.62</v>
      </c>
      <c r="F183" s="29">
        <f>SUM(F184:F186)</f>
        <v>480516.32</v>
      </c>
      <c r="G183" s="29">
        <f t="shared" si="109"/>
        <v>0</v>
      </c>
      <c r="H183" s="29">
        <f t="shared" si="109"/>
        <v>0</v>
      </c>
      <c r="I183" s="29">
        <f t="shared" si="109"/>
        <v>0</v>
      </c>
      <c r="J183" s="29">
        <f t="shared" si="109"/>
        <v>0</v>
      </c>
      <c r="K183" s="29">
        <f t="shared" si="109"/>
        <v>0</v>
      </c>
      <c r="L183" s="29">
        <f t="shared" si="109"/>
        <v>0</v>
      </c>
      <c r="M183" s="29">
        <f t="shared" si="109"/>
        <v>0</v>
      </c>
      <c r="N183" s="29">
        <f t="shared" si="109"/>
        <v>0</v>
      </c>
      <c r="O183" s="29" t="e">
        <f t="shared" si="109"/>
        <v>#REF!</v>
      </c>
      <c r="P183" s="29" t="e">
        <f t="shared" si="109"/>
        <v>#REF!</v>
      </c>
      <c r="Q183" s="7">
        <f t="shared" si="108"/>
        <v>0</v>
      </c>
      <c r="R183" s="2" t="e">
        <f>+#REF!*4</f>
        <v>#REF!</v>
      </c>
      <c r="S183" s="2" t="e">
        <f t="shared" si="75"/>
        <v>#REF!</v>
      </c>
      <c r="T183" s="2" t="e">
        <f t="shared" si="100"/>
        <v>#REF!</v>
      </c>
      <c r="V183" s="88">
        <f t="shared" si="107"/>
        <v>0</v>
      </c>
    </row>
    <row r="184" spans="1:22" s="1" customFormat="1" ht="14.25" customHeight="1" x14ac:dyDescent="0.25">
      <c r="A184" s="19" t="s">
        <v>357</v>
      </c>
      <c r="B184" s="40" t="s">
        <v>358</v>
      </c>
      <c r="C184" s="22">
        <v>0</v>
      </c>
      <c r="D184" s="22">
        <v>620</v>
      </c>
      <c r="E184" s="22">
        <v>229895.62</v>
      </c>
      <c r="F184" s="22">
        <f>SUM(C184:E184)</f>
        <v>230515.62</v>
      </c>
      <c r="G184" s="22"/>
      <c r="H184" s="22"/>
      <c r="I184" s="22"/>
      <c r="J184" s="22">
        <f>SUM(G184:I184)</f>
        <v>0</v>
      </c>
      <c r="K184" s="22">
        <v>0</v>
      </c>
      <c r="L184" s="22">
        <v>0</v>
      </c>
      <c r="M184" s="22">
        <v>0</v>
      </c>
      <c r="N184" s="22">
        <f t="shared" ref="N184:N186" si="110">SUM(K184:M184)</f>
        <v>0</v>
      </c>
      <c r="O184" s="22" t="e">
        <f>+J184+F184+#REF!+N184</f>
        <v>#REF!</v>
      </c>
      <c r="P184" s="22" t="e">
        <f>+#REF!-#REF!</f>
        <v>#REF!</v>
      </c>
      <c r="Q184" s="7">
        <f t="shared" si="108"/>
        <v>0</v>
      </c>
      <c r="R184" s="2" t="e">
        <f>+#REF!*4</f>
        <v>#REF!</v>
      </c>
      <c r="S184" s="2" t="e">
        <f t="shared" si="75"/>
        <v>#REF!</v>
      </c>
      <c r="T184" s="2" t="e">
        <f t="shared" si="100"/>
        <v>#REF!</v>
      </c>
      <c r="V184" s="88">
        <f t="shared" si="107"/>
        <v>0</v>
      </c>
    </row>
    <row r="185" spans="1:22" s="1" customFormat="1" ht="13.5" customHeight="1" x14ac:dyDescent="0.25">
      <c r="A185" s="19" t="s">
        <v>359</v>
      </c>
      <c r="B185" s="40" t="s">
        <v>360</v>
      </c>
      <c r="C185" s="22">
        <v>0</v>
      </c>
      <c r="D185" s="22"/>
      <c r="E185" s="22"/>
      <c r="F185" s="22">
        <f t="shared" ref="F185:F186" si="111">SUM(C185:E185)</f>
        <v>0</v>
      </c>
      <c r="G185" s="22"/>
      <c r="H185" s="22"/>
      <c r="I185" s="22"/>
      <c r="J185" s="22">
        <f>SUM(G185:I185)</f>
        <v>0</v>
      </c>
      <c r="K185" s="22">
        <v>0</v>
      </c>
      <c r="L185" s="22">
        <v>0</v>
      </c>
      <c r="M185" s="22">
        <v>0</v>
      </c>
      <c r="N185" s="22">
        <f>SUM(K185:M185)</f>
        <v>0</v>
      </c>
      <c r="O185" s="22" t="e">
        <f>+J185+F185+#REF!+N185</f>
        <v>#REF!</v>
      </c>
      <c r="P185" s="22" t="e">
        <f>+#REF!-#REF!</f>
        <v>#REF!</v>
      </c>
      <c r="Q185" s="7">
        <f t="shared" si="108"/>
        <v>0</v>
      </c>
      <c r="R185" s="2" t="e">
        <f>+#REF!*4</f>
        <v>#REF!</v>
      </c>
      <c r="S185" s="2" t="e">
        <f t="shared" ref="S185:S210" si="112">+R185*5%</f>
        <v>#REF!</v>
      </c>
      <c r="T185" s="2" t="e">
        <f t="shared" si="100"/>
        <v>#REF!</v>
      </c>
      <c r="V185" s="88">
        <f t="shared" si="107"/>
        <v>0</v>
      </c>
    </row>
    <row r="186" spans="1:22" s="1" customFormat="1" ht="14.25" customHeight="1" x14ac:dyDescent="0.25">
      <c r="A186" s="19" t="s">
        <v>361</v>
      </c>
      <c r="B186" s="40" t="s">
        <v>362</v>
      </c>
      <c r="C186" s="22">
        <v>0</v>
      </c>
      <c r="D186" s="22">
        <v>250000.7</v>
      </c>
      <c r="E186" s="22"/>
      <c r="F186" s="22">
        <f t="shared" si="111"/>
        <v>250000.7</v>
      </c>
      <c r="G186" s="22"/>
      <c r="H186" s="22"/>
      <c r="I186" s="22"/>
      <c r="J186" s="22">
        <f>SUM(G186:I186)</f>
        <v>0</v>
      </c>
      <c r="K186" s="22">
        <v>0</v>
      </c>
      <c r="L186" s="22">
        <v>0</v>
      </c>
      <c r="M186" s="22">
        <v>0</v>
      </c>
      <c r="N186" s="22">
        <f t="shared" si="110"/>
        <v>0</v>
      </c>
      <c r="O186" s="22" t="e">
        <f>+J186+F186+#REF!+N186</f>
        <v>#REF!</v>
      </c>
      <c r="P186" s="22" t="e">
        <f>+#REF!-#REF!</f>
        <v>#REF!</v>
      </c>
      <c r="Q186" s="7">
        <f t="shared" si="108"/>
        <v>0</v>
      </c>
      <c r="R186" s="2" t="e">
        <f>+#REF!*4</f>
        <v>#REF!</v>
      </c>
      <c r="S186" s="2" t="e">
        <f t="shared" si="112"/>
        <v>#REF!</v>
      </c>
      <c r="T186" s="2" t="e">
        <f t="shared" si="100"/>
        <v>#REF!</v>
      </c>
      <c r="V186" s="88">
        <f t="shared" si="107"/>
        <v>0</v>
      </c>
    </row>
    <row r="187" spans="1:22" s="1" customFormat="1" ht="16.5" customHeight="1" x14ac:dyDescent="0.25">
      <c r="A187" s="28" t="s">
        <v>363</v>
      </c>
      <c r="B187" s="38" t="s">
        <v>365</v>
      </c>
      <c r="C187" s="29">
        <f>SUM(C188)</f>
        <v>0</v>
      </c>
      <c r="D187" s="29">
        <f t="shared" ref="D187:E187" si="113">SUM(D188)</f>
        <v>0</v>
      </c>
      <c r="E187" s="29">
        <f t="shared" si="113"/>
        <v>12249360</v>
      </c>
      <c r="F187" s="29">
        <f>SUM(F188)</f>
        <v>12249360</v>
      </c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7"/>
      <c r="R187" s="2"/>
      <c r="S187" s="2"/>
      <c r="T187" s="2"/>
      <c r="V187" s="88">
        <f t="shared" si="107"/>
        <v>0</v>
      </c>
    </row>
    <row r="188" spans="1:22" s="1" customFormat="1" ht="12.75" customHeight="1" x14ac:dyDescent="0.25">
      <c r="A188" s="19" t="s">
        <v>364</v>
      </c>
      <c r="B188" s="40" t="s">
        <v>366</v>
      </c>
      <c r="C188" s="22"/>
      <c r="D188" s="22"/>
      <c r="E188" s="22">
        <v>12249360</v>
      </c>
      <c r="F188" s="22">
        <f>SUM(C188:E188)</f>
        <v>12249360</v>
      </c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7"/>
      <c r="R188" s="2"/>
      <c r="S188" s="2"/>
      <c r="T188" s="2"/>
      <c r="V188" s="88">
        <f t="shared" si="107"/>
        <v>0</v>
      </c>
    </row>
    <row r="189" spans="1:22" s="12" customFormat="1" ht="14.25" customHeight="1" x14ac:dyDescent="0.25">
      <c r="A189" s="28" t="s">
        <v>366</v>
      </c>
      <c r="B189" s="45" t="s">
        <v>367</v>
      </c>
      <c r="C189" s="29">
        <f t="shared" ref="C189" si="114">SUM(C190:C196)</f>
        <v>0</v>
      </c>
      <c r="D189" s="29">
        <f>SUM(D190:D196)</f>
        <v>94201.989999999991</v>
      </c>
      <c r="E189" s="29">
        <f t="shared" ref="E189:P189" si="115">SUM(E190:E196)</f>
        <v>847040.03</v>
      </c>
      <c r="F189" s="29">
        <f>SUM(F190:F196)</f>
        <v>941242.02</v>
      </c>
      <c r="G189" s="29">
        <f t="shared" si="115"/>
        <v>0</v>
      </c>
      <c r="H189" s="29">
        <f t="shared" si="115"/>
        <v>0</v>
      </c>
      <c r="I189" s="29">
        <f t="shared" si="115"/>
        <v>0</v>
      </c>
      <c r="J189" s="29">
        <f t="shared" si="115"/>
        <v>0</v>
      </c>
      <c r="K189" s="29">
        <f t="shared" si="115"/>
        <v>0</v>
      </c>
      <c r="L189" s="29">
        <f t="shared" si="115"/>
        <v>0</v>
      </c>
      <c r="M189" s="29">
        <f>SUM(M190:M196)</f>
        <v>0</v>
      </c>
      <c r="N189" s="29">
        <f t="shared" si="115"/>
        <v>0</v>
      </c>
      <c r="O189" s="29" t="e">
        <f t="shared" si="115"/>
        <v>#REF!</v>
      </c>
      <c r="P189" s="29" t="e">
        <f t="shared" si="115"/>
        <v>#REF!</v>
      </c>
      <c r="Q189" s="7">
        <f t="shared" si="108"/>
        <v>0</v>
      </c>
      <c r="R189" s="2" t="e">
        <f>+#REF!*4</f>
        <v>#REF!</v>
      </c>
      <c r="S189" s="2" t="e">
        <f t="shared" si="112"/>
        <v>#REF!</v>
      </c>
      <c r="T189" s="2" t="e">
        <f t="shared" si="100"/>
        <v>#REF!</v>
      </c>
      <c r="V189" s="88">
        <f t="shared" si="107"/>
        <v>0</v>
      </c>
    </row>
    <row r="190" spans="1:22" s="1" customFormat="1" ht="17.25" customHeight="1" x14ac:dyDescent="0.25">
      <c r="A190" s="19" t="s">
        <v>368</v>
      </c>
      <c r="B190" s="40" t="s">
        <v>369</v>
      </c>
      <c r="C190" s="22">
        <v>0</v>
      </c>
      <c r="D190" s="22"/>
      <c r="E190" s="22"/>
      <c r="F190" s="22">
        <f t="shared" ref="F190:F196" si="116">SUM(C190:E190)</f>
        <v>0</v>
      </c>
      <c r="G190" s="22">
        <v>0</v>
      </c>
      <c r="H190" s="22">
        <v>0</v>
      </c>
      <c r="I190" s="22">
        <v>0</v>
      </c>
      <c r="J190" s="22">
        <f t="shared" ref="J190:J196" si="117">SUM(G190:I190)</f>
        <v>0</v>
      </c>
      <c r="K190" s="22">
        <v>0</v>
      </c>
      <c r="L190" s="22">
        <v>0</v>
      </c>
      <c r="M190" s="22">
        <v>0</v>
      </c>
      <c r="N190" s="22">
        <f t="shared" ref="N190:N196" si="118">SUM(K190:M190)</f>
        <v>0</v>
      </c>
      <c r="O190" s="22" t="e">
        <f>+J190+F190+#REF!+N190</f>
        <v>#REF!</v>
      </c>
      <c r="P190" s="22" t="e">
        <f>+#REF!-#REF!</f>
        <v>#REF!</v>
      </c>
      <c r="Q190" s="7">
        <f t="shared" si="108"/>
        <v>0</v>
      </c>
      <c r="R190" s="2" t="e">
        <f>+#REF!*4</f>
        <v>#REF!</v>
      </c>
      <c r="S190" s="2" t="e">
        <f t="shared" si="112"/>
        <v>#REF!</v>
      </c>
      <c r="T190" s="37" t="e">
        <f t="shared" si="100"/>
        <v>#REF!</v>
      </c>
      <c r="V190" s="88">
        <f t="shared" si="107"/>
        <v>0</v>
      </c>
    </row>
    <row r="191" spans="1:22" s="1" customFormat="1" ht="15" customHeight="1" x14ac:dyDescent="0.25">
      <c r="A191" s="19" t="s">
        <v>370</v>
      </c>
      <c r="B191" s="40" t="s">
        <v>371</v>
      </c>
      <c r="C191" s="22">
        <v>0</v>
      </c>
      <c r="D191" s="22"/>
      <c r="E191" s="22">
        <v>847040.03</v>
      </c>
      <c r="F191" s="22">
        <f t="shared" si="116"/>
        <v>847040.03</v>
      </c>
      <c r="G191" s="22">
        <v>0</v>
      </c>
      <c r="H191" s="22">
        <v>0</v>
      </c>
      <c r="I191" s="22">
        <v>0</v>
      </c>
      <c r="J191" s="22">
        <f t="shared" si="117"/>
        <v>0</v>
      </c>
      <c r="K191" s="22">
        <v>0</v>
      </c>
      <c r="L191" s="22">
        <v>0</v>
      </c>
      <c r="M191" s="22">
        <v>0</v>
      </c>
      <c r="N191" s="22">
        <f t="shared" si="118"/>
        <v>0</v>
      </c>
      <c r="O191" s="22" t="e">
        <f>+J191+F191+#REF!+N191</f>
        <v>#REF!</v>
      </c>
      <c r="P191" s="22" t="e">
        <f>+#REF!-#REF!</f>
        <v>#REF!</v>
      </c>
      <c r="Q191" s="7">
        <f t="shared" si="108"/>
        <v>0</v>
      </c>
      <c r="R191" s="2" t="e">
        <f>+#REF!*4</f>
        <v>#REF!</v>
      </c>
      <c r="S191" s="2" t="e">
        <f t="shared" si="112"/>
        <v>#REF!</v>
      </c>
      <c r="T191" s="37" t="e">
        <f t="shared" si="100"/>
        <v>#REF!</v>
      </c>
      <c r="V191" s="88">
        <f t="shared" si="107"/>
        <v>0</v>
      </c>
    </row>
    <row r="192" spans="1:22" s="1" customFormat="1" ht="15" customHeight="1" x14ac:dyDescent="0.25">
      <c r="A192" s="19" t="s">
        <v>372</v>
      </c>
      <c r="B192" s="40" t="s">
        <v>373</v>
      </c>
      <c r="C192" s="22">
        <v>0</v>
      </c>
      <c r="D192" s="22"/>
      <c r="E192" s="22"/>
      <c r="F192" s="22">
        <f t="shared" si="116"/>
        <v>0</v>
      </c>
      <c r="G192" s="22">
        <v>0</v>
      </c>
      <c r="H192" s="22">
        <v>0</v>
      </c>
      <c r="I192" s="22">
        <v>0</v>
      </c>
      <c r="J192" s="22">
        <f t="shared" si="117"/>
        <v>0</v>
      </c>
      <c r="K192" s="22">
        <v>0</v>
      </c>
      <c r="L192" s="22">
        <v>0</v>
      </c>
      <c r="M192" s="22">
        <v>0</v>
      </c>
      <c r="N192" s="22">
        <f t="shared" si="118"/>
        <v>0</v>
      </c>
      <c r="O192" s="22" t="e">
        <f>+J192+F192+#REF!+N192</f>
        <v>#REF!</v>
      </c>
      <c r="P192" s="22" t="e">
        <f>+#REF!-#REF!</f>
        <v>#REF!</v>
      </c>
      <c r="Q192" s="7">
        <f t="shared" si="108"/>
        <v>0</v>
      </c>
      <c r="R192" s="2" t="e">
        <f>+#REF!*4</f>
        <v>#REF!</v>
      </c>
      <c r="S192" s="2" t="e">
        <f t="shared" si="112"/>
        <v>#REF!</v>
      </c>
      <c r="T192" s="2" t="e">
        <f t="shared" si="100"/>
        <v>#REF!</v>
      </c>
      <c r="V192" s="88">
        <f t="shared" si="107"/>
        <v>0</v>
      </c>
    </row>
    <row r="193" spans="1:41" s="31" customFormat="1" ht="13.5" customHeight="1" x14ac:dyDescent="0.25">
      <c r="A193" s="19" t="s">
        <v>374</v>
      </c>
      <c r="B193" s="40" t="s">
        <v>375</v>
      </c>
      <c r="C193" s="22">
        <v>0</v>
      </c>
      <c r="D193" s="22">
        <v>53100</v>
      </c>
      <c r="E193" s="22"/>
      <c r="F193" s="22">
        <f t="shared" si="116"/>
        <v>53100</v>
      </c>
      <c r="G193" s="22">
        <v>0</v>
      </c>
      <c r="H193" s="22">
        <v>0</v>
      </c>
      <c r="I193" s="22">
        <v>0</v>
      </c>
      <c r="J193" s="22">
        <f t="shared" si="117"/>
        <v>0</v>
      </c>
      <c r="K193" s="22">
        <v>0</v>
      </c>
      <c r="L193" s="22">
        <v>0</v>
      </c>
      <c r="M193" s="22">
        <v>0</v>
      </c>
      <c r="N193" s="22">
        <f t="shared" si="118"/>
        <v>0</v>
      </c>
      <c r="O193" s="22" t="e">
        <f>+J193+F193+#REF!+N193</f>
        <v>#REF!</v>
      </c>
      <c r="P193" s="22" t="e">
        <f>+#REF!-#REF!</f>
        <v>#REF!</v>
      </c>
      <c r="Q193" s="7">
        <f t="shared" si="108"/>
        <v>0</v>
      </c>
      <c r="R193" s="2" t="e">
        <f>+#REF!*4</f>
        <v>#REF!</v>
      </c>
      <c r="S193" s="2" t="e">
        <f t="shared" si="112"/>
        <v>#REF!</v>
      </c>
      <c r="T193" s="2" t="e">
        <f t="shared" si="100"/>
        <v>#REF!</v>
      </c>
      <c r="V193" s="88">
        <f t="shared" si="107"/>
        <v>0</v>
      </c>
    </row>
    <row r="194" spans="1:41" s="1" customFormat="1" ht="15.75" customHeight="1" x14ac:dyDescent="0.25">
      <c r="A194" s="19" t="s">
        <v>376</v>
      </c>
      <c r="B194" s="40" t="s">
        <v>377</v>
      </c>
      <c r="C194" s="22">
        <v>0</v>
      </c>
      <c r="D194" s="22"/>
      <c r="E194" s="22"/>
      <c r="F194" s="22">
        <f t="shared" si="116"/>
        <v>0</v>
      </c>
      <c r="G194" s="22">
        <v>0</v>
      </c>
      <c r="H194" s="22">
        <v>0</v>
      </c>
      <c r="I194" s="22">
        <v>0</v>
      </c>
      <c r="J194" s="22">
        <f t="shared" si="117"/>
        <v>0</v>
      </c>
      <c r="K194" s="22">
        <v>0</v>
      </c>
      <c r="L194" s="22">
        <v>0</v>
      </c>
      <c r="M194" s="22">
        <v>0</v>
      </c>
      <c r="N194" s="22">
        <f t="shared" si="118"/>
        <v>0</v>
      </c>
      <c r="O194" s="22" t="e">
        <f>+J194+F194+#REF!+N194</f>
        <v>#REF!</v>
      </c>
      <c r="P194" s="22" t="e">
        <f>+#REF!-#REF!</f>
        <v>#REF!</v>
      </c>
      <c r="Q194" s="7">
        <f t="shared" si="108"/>
        <v>0</v>
      </c>
      <c r="R194" s="2" t="e">
        <f>+#REF!*4</f>
        <v>#REF!</v>
      </c>
      <c r="S194" s="2" t="e">
        <f t="shared" si="112"/>
        <v>#REF!</v>
      </c>
      <c r="T194" s="2" t="e">
        <f t="shared" si="100"/>
        <v>#REF!</v>
      </c>
      <c r="V194" s="88">
        <f t="shared" si="107"/>
        <v>0</v>
      </c>
    </row>
    <row r="195" spans="1:41" s="1" customFormat="1" ht="15.75" customHeight="1" x14ac:dyDescent="0.25">
      <c r="A195" s="19" t="s">
        <v>376</v>
      </c>
      <c r="B195" s="40" t="s">
        <v>378</v>
      </c>
      <c r="C195" s="22">
        <v>0</v>
      </c>
      <c r="D195" s="22">
        <v>41101.99</v>
      </c>
      <c r="E195" s="22"/>
      <c r="F195" s="22">
        <f t="shared" si="116"/>
        <v>41101.99</v>
      </c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7">
        <f t="shared" si="108"/>
        <v>0</v>
      </c>
      <c r="R195" s="2"/>
      <c r="S195" s="2"/>
      <c r="T195" s="2"/>
      <c r="V195" s="88">
        <f t="shared" si="107"/>
        <v>0</v>
      </c>
    </row>
    <row r="196" spans="1:41" s="1" customFormat="1" ht="15" customHeight="1" x14ac:dyDescent="0.25">
      <c r="A196" s="19" t="s">
        <v>379</v>
      </c>
      <c r="B196" s="40" t="s">
        <v>380</v>
      </c>
      <c r="C196" s="22">
        <v>0</v>
      </c>
      <c r="D196" s="22"/>
      <c r="E196" s="22"/>
      <c r="F196" s="22">
        <f t="shared" si="116"/>
        <v>0</v>
      </c>
      <c r="G196" s="22">
        <v>0</v>
      </c>
      <c r="H196" s="22">
        <v>0</v>
      </c>
      <c r="I196" s="22">
        <v>0</v>
      </c>
      <c r="J196" s="22">
        <f t="shared" si="117"/>
        <v>0</v>
      </c>
      <c r="K196" s="22">
        <v>0</v>
      </c>
      <c r="L196" s="22">
        <v>0</v>
      </c>
      <c r="M196" s="22">
        <v>0</v>
      </c>
      <c r="N196" s="22">
        <f t="shared" si="118"/>
        <v>0</v>
      </c>
      <c r="O196" s="22" t="e">
        <f>+J196+F196+#REF!+N196</f>
        <v>#REF!</v>
      </c>
      <c r="P196" s="22" t="e">
        <f>+#REF!-#REF!</f>
        <v>#REF!</v>
      </c>
      <c r="Q196" s="7">
        <f t="shared" si="108"/>
        <v>0</v>
      </c>
      <c r="R196" s="2" t="e">
        <f>+#REF!*4</f>
        <v>#REF!</v>
      </c>
      <c r="S196" s="2" t="e">
        <f t="shared" si="112"/>
        <v>#REF!</v>
      </c>
      <c r="T196" s="2" t="e">
        <f t="shared" si="100"/>
        <v>#REF!</v>
      </c>
      <c r="V196" s="88">
        <f t="shared" si="107"/>
        <v>0</v>
      </c>
    </row>
    <row r="197" spans="1:41" s="30" customFormat="1" ht="15" hidden="1" customHeight="1" x14ac:dyDescent="0.25">
      <c r="A197" s="28" t="s">
        <v>381</v>
      </c>
      <c r="B197" s="45" t="s">
        <v>382</v>
      </c>
      <c r="C197" s="29">
        <f t="shared" ref="C197:P197" si="119">SUM(C198)</f>
        <v>0</v>
      </c>
      <c r="D197" s="29">
        <f t="shared" si="119"/>
        <v>0</v>
      </c>
      <c r="E197" s="29">
        <f t="shared" si="119"/>
        <v>0</v>
      </c>
      <c r="F197" s="29">
        <f>SUM(F198)</f>
        <v>0</v>
      </c>
      <c r="G197" s="29">
        <f t="shared" si="119"/>
        <v>0</v>
      </c>
      <c r="H197" s="29">
        <f t="shared" si="119"/>
        <v>0</v>
      </c>
      <c r="I197" s="29">
        <f t="shared" si="119"/>
        <v>0</v>
      </c>
      <c r="J197" s="29">
        <f t="shared" si="119"/>
        <v>0</v>
      </c>
      <c r="K197" s="29">
        <f t="shared" si="119"/>
        <v>0</v>
      </c>
      <c r="L197" s="29">
        <f t="shared" si="119"/>
        <v>0</v>
      </c>
      <c r="M197" s="29">
        <f t="shared" si="119"/>
        <v>0</v>
      </c>
      <c r="N197" s="29">
        <f t="shared" si="119"/>
        <v>0</v>
      </c>
      <c r="O197" s="29" t="e">
        <f t="shared" si="119"/>
        <v>#REF!</v>
      </c>
      <c r="P197" s="29" t="e">
        <f t="shared" si="119"/>
        <v>#REF!</v>
      </c>
      <c r="Q197" s="7">
        <f t="shared" si="108"/>
        <v>0</v>
      </c>
      <c r="R197" s="2" t="e">
        <f>+#REF!*4</f>
        <v>#REF!</v>
      </c>
      <c r="S197" s="2" t="e">
        <f t="shared" si="112"/>
        <v>#REF!</v>
      </c>
      <c r="T197" s="2" t="e">
        <f t="shared" si="100"/>
        <v>#REF!</v>
      </c>
      <c r="U197" s="12"/>
      <c r="V197" s="88">
        <f t="shared" si="107"/>
        <v>0</v>
      </c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</row>
    <row r="198" spans="1:41" s="1" customFormat="1" ht="15" hidden="1" customHeight="1" x14ac:dyDescent="0.25">
      <c r="A198" s="19" t="s">
        <v>383</v>
      </c>
      <c r="B198" s="40" t="s">
        <v>384</v>
      </c>
      <c r="C198" s="22">
        <v>0</v>
      </c>
      <c r="D198" s="22"/>
      <c r="E198" s="22"/>
      <c r="F198" s="22">
        <f>SUM(C198:E198)</f>
        <v>0</v>
      </c>
      <c r="G198" s="22"/>
      <c r="H198" s="22"/>
      <c r="I198" s="22"/>
      <c r="J198" s="22"/>
      <c r="K198" s="22"/>
      <c r="L198" s="22"/>
      <c r="M198" s="22"/>
      <c r="N198" s="22"/>
      <c r="O198" s="22" t="e">
        <f>+J198+F198+#REF!+N198</f>
        <v>#REF!</v>
      </c>
      <c r="P198" s="22" t="e">
        <f>+#REF!-#REF!</f>
        <v>#REF!</v>
      </c>
      <c r="Q198" s="7">
        <f t="shared" si="108"/>
        <v>0</v>
      </c>
      <c r="R198" s="2" t="e">
        <f>+#REF!*4</f>
        <v>#REF!</v>
      </c>
      <c r="S198" s="2" t="e">
        <f t="shared" si="112"/>
        <v>#REF!</v>
      </c>
      <c r="T198" s="2" t="e">
        <f t="shared" si="100"/>
        <v>#REF!</v>
      </c>
      <c r="V198" s="88">
        <f t="shared" si="107"/>
        <v>0</v>
      </c>
    </row>
    <row r="199" spans="1:41" s="12" customFormat="1" ht="13.5" hidden="1" customHeight="1" x14ac:dyDescent="0.25">
      <c r="A199" s="28" t="s">
        <v>385</v>
      </c>
      <c r="B199" s="45" t="s">
        <v>386</v>
      </c>
      <c r="C199" s="29">
        <f t="shared" ref="C199:P199" si="120">SUM(C200:C202)</f>
        <v>0</v>
      </c>
      <c r="D199" s="29">
        <f>SUM(D200:D202)</f>
        <v>0</v>
      </c>
      <c r="E199" s="29">
        <f t="shared" si="120"/>
        <v>0</v>
      </c>
      <c r="F199" s="29">
        <f>SUM(F200:F202)</f>
        <v>0</v>
      </c>
      <c r="G199" s="29">
        <f t="shared" si="120"/>
        <v>0</v>
      </c>
      <c r="H199" s="29">
        <f t="shared" si="120"/>
        <v>0</v>
      </c>
      <c r="I199" s="29">
        <f t="shared" si="120"/>
        <v>0</v>
      </c>
      <c r="J199" s="29">
        <f t="shared" si="120"/>
        <v>0</v>
      </c>
      <c r="K199" s="29">
        <f t="shared" si="120"/>
        <v>0</v>
      </c>
      <c r="L199" s="29">
        <f t="shared" si="120"/>
        <v>0</v>
      </c>
      <c r="M199" s="29">
        <f t="shared" si="120"/>
        <v>0</v>
      </c>
      <c r="N199" s="29">
        <f t="shared" si="120"/>
        <v>0</v>
      </c>
      <c r="O199" s="29" t="e">
        <f t="shared" si="120"/>
        <v>#REF!</v>
      </c>
      <c r="P199" s="29" t="e">
        <f t="shared" si="120"/>
        <v>#REF!</v>
      </c>
      <c r="Q199" s="7">
        <f t="shared" si="108"/>
        <v>0</v>
      </c>
      <c r="R199" s="2" t="e">
        <f>+#REF!*4</f>
        <v>#REF!</v>
      </c>
      <c r="S199" s="2" t="e">
        <f t="shared" si="112"/>
        <v>#REF!</v>
      </c>
      <c r="T199" s="2" t="e">
        <f t="shared" si="100"/>
        <v>#REF!</v>
      </c>
      <c r="V199" s="88">
        <f t="shared" si="107"/>
        <v>0</v>
      </c>
    </row>
    <row r="200" spans="1:41" s="1" customFormat="1" ht="13.5" hidden="1" customHeight="1" x14ac:dyDescent="0.25">
      <c r="A200" s="19" t="s">
        <v>387</v>
      </c>
      <c r="B200" s="39" t="s">
        <v>388</v>
      </c>
      <c r="C200" s="22">
        <v>0</v>
      </c>
      <c r="D200" s="22"/>
      <c r="E200" s="22"/>
      <c r="F200" s="22">
        <f t="shared" ref="F200:F202" si="121">SUM(C200:E200)</f>
        <v>0</v>
      </c>
      <c r="G200" s="22"/>
      <c r="H200" s="22"/>
      <c r="I200" s="22"/>
      <c r="J200" s="22">
        <f>SUM(G200:I200)</f>
        <v>0</v>
      </c>
      <c r="K200" s="22">
        <v>0</v>
      </c>
      <c r="L200" s="22">
        <v>0</v>
      </c>
      <c r="M200" s="22">
        <v>0</v>
      </c>
      <c r="N200" s="22">
        <f t="shared" ref="N200:N202" si="122">SUM(K200:M200)</f>
        <v>0</v>
      </c>
      <c r="O200" s="22" t="e">
        <f>+J200+F200+#REF!+N200</f>
        <v>#REF!</v>
      </c>
      <c r="P200" s="22" t="e">
        <f>+#REF!-#REF!</f>
        <v>#REF!</v>
      </c>
      <c r="Q200" s="7">
        <f t="shared" si="108"/>
        <v>0</v>
      </c>
      <c r="R200" s="2" t="e">
        <f>+#REF!*4</f>
        <v>#REF!</v>
      </c>
      <c r="S200" s="2" t="e">
        <f t="shared" si="112"/>
        <v>#REF!</v>
      </c>
      <c r="T200" s="37" t="e">
        <f t="shared" si="100"/>
        <v>#REF!</v>
      </c>
      <c r="V200" s="88">
        <f t="shared" si="107"/>
        <v>0</v>
      </c>
    </row>
    <row r="201" spans="1:41" s="1" customFormat="1" ht="15.75" hidden="1" customHeight="1" x14ac:dyDescent="0.25">
      <c r="A201" s="19" t="s">
        <v>389</v>
      </c>
      <c r="B201" s="40" t="s">
        <v>390</v>
      </c>
      <c r="C201" s="22">
        <v>0</v>
      </c>
      <c r="D201" s="22"/>
      <c r="E201" s="22"/>
      <c r="F201" s="22">
        <f t="shared" si="121"/>
        <v>0</v>
      </c>
      <c r="G201" s="22"/>
      <c r="H201" s="22"/>
      <c r="I201" s="22"/>
      <c r="J201" s="22">
        <f>SUM(G201:I201)</f>
        <v>0</v>
      </c>
      <c r="K201" s="22">
        <v>0</v>
      </c>
      <c r="L201" s="22">
        <v>0</v>
      </c>
      <c r="M201" s="22">
        <v>0</v>
      </c>
      <c r="N201" s="22">
        <f t="shared" si="122"/>
        <v>0</v>
      </c>
      <c r="O201" s="22" t="e">
        <f>+J201+F201+#REF!+N201</f>
        <v>#REF!</v>
      </c>
      <c r="P201" s="22" t="e">
        <f>+#REF!-#REF!</f>
        <v>#REF!</v>
      </c>
      <c r="Q201" s="7">
        <f t="shared" si="108"/>
        <v>0</v>
      </c>
      <c r="R201" s="2" t="e">
        <f>+#REF!*4</f>
        <v>#REF!</v>
      </c>
      <c r="S201" s="2" t="e">
        <f t="shared" si="112"/>
        <v>#REF!</v>
      </c>
      <c r="T201" s="2" t="e">
        <f t="shared" si="100"/>
        <v>#REF!</v>
      </c>
      <c r="V201" s="88">
        <f t="shared" si="107"/>
        <v>0</v>
      </c>
    </row>
    <row r="202" spans="1:41" s="1" customFormat="1" ht="18.75" hidden="1" customHeight="1" x14ac:dyDescent="0.25">
      <c r="A202" s="19" t="s">
        <v>391</v>
      </c>
      <c r="B202" s="39" t="s">
        <v>392</v>
      </c>
      <c r="C202" s="22">
        <v>0</v>
      </c>
      <c r="D202" s="22"/>
      <c r="E202" s="22"/>
      <c r="F202" s="22">
        <f t="shared" si="121"/>
        <v>0</v>
      </c>
      <c r="G202" s="22"/>
      <c r="H202" s="22"/>
      <c r="I202" s="22"/>
      <c r="J202" s="22">
        <f>SUM(G202:I202)</f>
        <v>0</v>
      </c>
      <c r="K202" s="22">
        <v>0</v>
      </c>
      <c r="L202" s="22">
        <v>0</v>
      </c>
      <c r="M202" s="22">
        <v>0</v>
      </c>
      <c r="N202" s="22">
        <f t="shared" si="122"/>
        <v>0</v>
      </c>
      <c r="O202" s="22" t="e">
        <f>+J202+F202+#REF!+N202</f>
        <v>#REF!</v>
      </c>
      <c r="P202" s="22" t="e">
        <f>+#REF!-#REF!</f>
        <v>#REF!</v>
      </c>
      <c r="Q202" s="7">
        <f t="shared" si="108"/>
        <v>0</v>
      </c>
      <c r="R202" s="2" t="e">
        <f>+#REF!*4</f>
        <v>#REF!</v>
      </c>
      <c r="S202" s="2" t="e">
        <f t="shared" si="112"/>
        <v>#REF!</v>
      </c>
      <c r="T202" s="2" t="e">
        <f t="shared" si="100"/>
        <v>#REF!</v>
      </c>
      <c r="V202" s="88">
        <f t="shared" si="107"/>
        <v>0</v>
      </c>
    </row>
    <row r="203" spans="1:41" s="30" customFormat="1" ht="15" hidden="1" customHeight="1" x14ac:dyDescent="0.25">
      <c r="A203" s="28" t="s">
        <v>393</v>
      </c>
      <c r="B203" s="45" t="s">
        <v>394</v>
      </c>
      <c r="C203" s="29">
        <f t="shared" ref="C203" si="123">SUM(C204)</f>
        <v>0</v>
      </c>
      <c r="D203" s="29">
        <f t="shared" ref="D203:P203" si="124">SUM(D204)</f>
        <v>0</v>
      </c>
      <c r="E203" s="29">
        <f t="shared" si="124"/>
        <v>0</v>
      </c>
      <c r="F203" s="29">
        <f>SUM(F204)</f>
        <v>0</v>
      </c>
      <c r="G203" s="29">
        <f t="shared" si="124"/>
        <v>0</v>
      </c>
      <c r="H203" s="29">
        <f t="shared" si="124"/>
        <v>0</v>
      </c>
      <c r="I203" s="29">
        <f t="shared" si="124"/>
        <v>0</v>
      </c>
      <c r="J203" s="29">
        <f t="shared" si="124"/>
        <v>0</v>
      </c>
      <c r="K203" s="29">
        <f t="shared" si="124"/>
        <v>0</v>
      </c>
      <c r="L203" s="29">
        <f t="shared" si="124"/>
        <v>0</v>
      </c>
      <c r="M203" s="29">
        <f t="shared" si="124"/>
        <v>0</v>
      </c>
      <c r="N203" s="29">
        <f t="shared" si="124"/>
        <v>0</v>
      </c>
      <c r="O203" s="29" t="e">
        <f t="shared" si="124"/>
        <v>#REF!</v>
      </c>
      <c r="P203" s="29" t="e">
        <f t="shared" si="124"/>
        <v>#REF!</v>
      </c>
      <c r="Q203" s="7">
        <f t="shared" si="108"/>
        <v>0</v>
      </c>
      <c r="R203" s="2" t="e">
        <f>+#REF!*4</f>
        <v>#REF!</v>
      </c>
      <c r="S203" s="2" t="e">
        <f t="shared" si="112"/>
        <v>#REF!</v>
      </c>
      <c r="T203" s="2" t="e">
        <f t="shared" si="100"/>
        <v>#REF!</v>
      </c>
      <c r="U203" s="12"/>
      <c r="V203" s="88">
        <f t="shared" si="107"/>
        <v>0</v>
      </c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</row>
    <row r="204" spans="1:41" s="1" customFormat="1" ht="15" hidden="1" customHeight="1" thickBot="1" x14ac:dyDescent="0.3">
      <c r="A204" s="19" t="s">
        <v>395</v>
      </c>
      <c r="B204" s="40" t="s">
        <v>396</v>
      </c>
      <c r="C204" s="22">
        <v>0</v>
      </c>
      <c r="D204" s="22"/>
      <c r="E204" s="22">
        <v>0</v>
      </c>
      <c r="F204" s="22">
        <f>SUM(C204:E204)</f>
        <v>0</v>
      </c>
      <c r="G204" s="22"/>
      <c r="H204" s="22"/>
      <c r="I204" s="22"/>
      <c r="J204" s="22">
        <f>SUM(G204:I204)</f>
        <v>0</v>
      </c>
      <c r="K204" s="22">
        <v>0</v>
      </c>
      <c r="L204" s="22">
        <v>0</v>
      </c>
      <c r="M204" s="22">
        <v>0</v>
      </c>
      <c r="N204" s="22">
        <f>SUM(K204:M204)</f>
        <v>0</v>
      </c>
      <c r="O204" s="22" t="e">
        <f>+J204+F204+#REF!+N204</f>
        <v>#REF!</v>
      </c>
      <c r="P204" s="22" t="e">
        <f>+#REF!-#REF!</f>
        <v>#REF!</v>
      </c>
      <c r="Q204" s="7">
        <f t="shared" si="108"/>
        <v>0</v>
      </c>
      <c r="R204" s="2" t="e">
        <f>+#REF!*4</f>
        <v>#REF!</v>
      </c>
      <c r="S204" s="2" t="e">
        <f t="shared" si="112"/>
        <v>#REF!</v>
      </c>
      <c r="T204" s="2" t="e">
        <f t="shared" si="100"/>
        <v>#REF!</v>
      </c>
      <c r="V204" s="88">
        <f t="shared" si="107"/>
        <v>0</v>
      </c>
    </row>
    <row r="205" spans="1:41" s="13" customFormat="1" ht="18" hidden="1" customHeight="1" x14ac:dyDescent="0.25">
      <c r="A205" s="9">
        <v>2.7</v>
      </c>
      <c r="B205" s="10" t="s">
        <v>397</v>
      </c>
      <c r="C205" s="59">
        <f>+C206</f>
        <v>0</v>
      </c>
      <c r="D205" s="59">
        <f t="shared" ref="D205:O205" si="125">SUM(D206:D209)</f>
        <v>0</v>
      </c>
      <c r="E205" s="59">
        <f t="shared" si="125"/>
        <v>0</v>
      </c>
      <c r="F205" s="59">
        <f t="shared" si="125"/>
        <v>0</v>
      </c>
      <c r="G205" s="59">
        <f t="shared" si="125"/>
        <v>0</v>
      </c>
      <c r="H205" s="59">
        <f t="shared" si="125"/>
        <v>0</v>
      </c>
      <c r="I205" s="59">
        <f t="shared" si="125"/>
        <v>0</v>
      </c>
      <c r="J205" s="59">
        <f t="shared" si="125"/>
        <v>0</v>
      </c>
      <c r="K205" s="59">
        <f t="shared" si="125"/>
        <v>0</v>
      </c>
      <c r="L205" s="59">
        <f t="shared" si="125"/>
        <v>0</v>
      </c>
      <c r="M205" s="59">
        <f t="shared" si="125"/>
        <v>0</v>
      </c>
      <c r="N205" s="59">
        <f t="shared" si="125"/>
        <v>0</v>
      </c>
      <c r="O205" s="59" t="e">
        <f t="shared" si="125"/>
        <v>#REF!</v>
      </c>
      <c r="P205" s="59" t="e">
        <f>SUM(P206:P209)</f>
        <v>#REF!</v>
      </c>
      <c r="Q205" s="12"/>
      <c r="R205" s="2" t="e">
        <f>+#REF!*4</f>
        <v>#REF!</v>
      </c>
      <c r="S205" s="2" t="e">
        <f t="shared" si="112"/>
        <v>#REF!</v>
      </c>
      <c r="T205" s="2" t="e">
        <f t="shared" si="100"/>
        <v>#REF!</v>
      </c>
      <c r="U205" s="12"/>
      <c r="V205" s="88">
        <f t="shared" si="107"/>
        <v>0</v>
      </c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</row>
    <row r="206" spans="1:41" s="30" customFormat="1" ht="15" hidden="1" customHeight="1" x14ac:dyDescent="0.25">
      <c r="A206" s="28" t="s">
        <v>398</v>
      </c>
      <c r="B206" s="45" t="s">
        <v>399</v>
      </c>
      <c r="C206" s="29">
        <f>SUM(C207:C209)</f>
        <v>0</v>
      </c>
      <c r="D206" s="29">
        <f t="shared" ref="D206:P206" si="126">SUM(D207:D209)</f>
        <v>0</v>
      </c>
      <c r="E206" s="29">
        <f t="shared" si="126"/>
        <v>0</v>
      </c>
      <c r="F206" s="29">
        <f t="shared" si="126"/>
        <v>0</v>
      </c>
      <c r="G206" s="29">
        <f t="shared" si="126"/>
        <v>0</v>
      </c>
      <c r="H206" s="29">
        <f t="shared" si="126"/>
        <v>0</v>
      </c>
      <c r="I206" s="29">
        <f t="shared" si="126"/>
        <v>0</v>
      </c>
      <c r="J206" s="29">
        <f t="shared" si="126"/>
        <v>0</v>
      </c>
      <c r="K206" s="29">
        <f t="shared" si="126"/>
        <v>0</v>
      </c>
      <c r="L206" s="29">
        <f t="shared" si="126"/>
        <v>0</v>
      </c>
      <c r="M206" s="29">
        <f t="shared" si="126"/>
        <v>0</v>
      </c>
      <c r="N206" s="29">
        <f t="shared" si="126"/>
        <v>0</v>
      </c>
      <c r="O206" s="29" t="e">
        <f t="shared" si="126"/>
        <v>#REF!</v>
      </c>
      <c r="P206" s="29" t="e">
        <f t="shared" si="126"/>
        <v>#REF!</v>
      </c>
      <c r="Q206" s="12"/>
      <c r="R206" s="2" t="e">
        <f>+#REF!*4</f>
        <v>#REF!</v>
      </c>
      <c r="S206" s="2" t="e">
        <f t="shared" si="112"/>
        <v>#REF!</v>
      </c>
      <c r="T206" s="2" t="e">
        <f t="shared" si="100"/>
        <v>#REF!</v>
      </c>
      <c r="U206" s="12"/>
      <c r="V206" s="88">
        <f t="shared" si="107"/>
        <v>0</v>
      </c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</row>
    <row r="207" spans="1:41" s="1" customFormat="1" ht="13.5" hidden="1" customHeight="1" x14ac:dyDescent="0.25">
      <c r="A207" s="19" t="s">
        <v>400</v>
      </c>
      <c r="B207" s="40" t="s">
        <v>401</v>
      </c>
      <c r="C207" s="21"/>
      <c r="D207" s="22"/>
      <c r="E207" s="22"/>
      <c r="F207" s="22">
        <f t="shared" ref="F207:F209" si="127">SUM(C207:E207)</f>
        <v>0</v>
      </c>
      <c r="G207" s="22"/>
      <c r="H207" s="22"/>
      <c r="I207" s="22"/>
      <c r="J207" s="22">
        <f t="shared" ref="J207:J209" si="128">SUM(G207:I207)</f>
        <v>0</v>
      </c>
      <c r="K207" s="43">
        <v>0</v>
      </c>
      <c r="L207" s="43">
        <v>0</v>
      </c>
      <c r="M207" s="43">
        <v>0</v>
      </c>
      <c r="N207" s="43">
        <f>SUM(K207:M207)</f>
        <v>0</v>
      </c>
      <c r="O207" s="43" t="e">
        <f>+J207+F207+#REF!+N207</f>
        <v>#REF!</v>
      </c>
      <c r="P207" s="22" t="e">
        <f>+#REF!-#REF!</f>
        <v>#REF!</v>
      </c>
      <c r="R207" s="2" t="e">
        <f>+#REF!*4</f>
        <v>#REF!</v>
      </c>
      <c r="S207" s="2" t="e">
        <f t="shared" si="112"/>
        <v>#REF!</v>
      </c>
      <c r="T207" s="2" t="e">
        <f t="shared" si="100"/>
        <v>#REF!</v>
      </c>
      <c r="V207" s="88">
        <f t="shared" si="107"/>
        <v>0</v>
      </c>
    </row>
    <row r="208" spans="1:41" s="1" customFormat="1" ht="12" hidden="1" customHeight="1" x14ac:dyDescent="0.25">
      <c r="A208" s="60"/>
      <c r="B208" s="61"/>
      <c r="C208" s="21"/>
      <c r="D208" s="43"/>
      <c r="E208" s="43"/>
      <c r="F208" s="22">
        <f t="shared" si="127"/>
        <v>0</v>
      </c>
      <c r="G208" s="43"/>
      <c r="H208" s="43"/>
      <c r="I208" s="43"/>
      <c r="J208" s="22">
        <f t="shared" si="128"/>
        <v>0</v>
      </c>
      <c r="K208" s="43">
        <v>0</v>
      </c>
      <c r="L208" s="43">
        <v>0</v>
      </c>
      <c r="M208" s="43">
        <v>0</v>
      </c>
      <c r="N208" s="43"/>
      <c r="O208" s="43"/>
      <c r="P208" s="22" t="e">
        <f>+#REF!-#REF!</f>
        <v>#REF!</v>
      </c>
      <c r="R208" s="2" t="e">
        <f>+#REF!*4</f>
        <v>#REF!</v>
      </c>
      <c r="S208" s="2" t="e">
        <f t="shared" si="112"/>
        <v>#REF!</v>
      </c>
      <c r="T208" s="2" t="e">
        <f t="shared" si="100"/>
        <v>#REF!</v>
      </c>
      <c r="V208" s="88">
        <f t="shared" si="107"/>
        <v>0</v>
      </c>
    </row>
    <row r="209" spans="1:41" s="8" customFormat="1" ht="15" hidden="1" customHeight="1" x14ac:dyDescent="0.25">
      <c r="A209" s="62"/>
      <c r="B209" s="63"/>
      <c r="C209" s="21"/>
      <c r="D209" s="43"/>
      <c r="E209" s="43"/>
      <c r="F209" s="22">
        <f t="shared" si="127"/>
        <v>0</v>
      </c>
      <c r="G209" s="43"/>
      <c r="H209" s="43"/>
      <c r="I209" s="43"/>
      <c r="J209" s="22">
        <f t="shared" si="128"/>
        <v>0</v>
      </c>
      <c r="K209" s="43">
        <v>0</v>
      </c>
      <c r="L209" s="43">
        <v>0</v>
      </c>
      <c r="M209" s="43">
        <v>0</v>
      </c>
      <c r="N209" s="43"/>
      <c r="O209" s="43"/>
      <c r="P209" s="22" t="e">
        <f>+#REF!-#REF!</f>
        <v>#REF!</v>
      </c>
      <c r="Q209" s="1"/>
      <c r="R209" s="2" t="e">
        <f>+#REF!*4</f>
        <v>#REF!</v>
      </c>
      <c r="S209" s="2" t="e">
        <f t="shared" si="112"/>
        <v>#REF!</v>
      </c>
      <c r="T209" s="2" t="e">
        <f t="shared" si="100"/>
        <v>#REF!</v>
      </c>
      <c r="U209" s="1"/>
      <c r="V209" s="88">
        <f t="shared" si="107"/>
        <v>0</v>
      </c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</row>
    <row r="210" spans="1:41" s="8" customFormat="1" ht="21.95" customHeight="1" x14ac:dyDescent="0.3">
      <c r="A210" s="89" t="s">
        <v>20</v>
      </c>
      <c r="B210" s="89"/>
      <c r="C210" s="5">
        <v>31078936.149999999</v>
      </c>
      <c r="D210" s="5">
        <f t="shared" ref="D210:P210" si="129">+D7+D26+D93+D157+D175+D205</f>
        <v>213465408.52299997</v>
      </c>
      <c r="E210" s="5">
        <f t="shared" si="129"/>
        <v>40474583.269999996</v>
      </c>
      <c r="F210" s="5">
        <f t="shared" si="129"/>
        <v>285018927.94300002</v>
      </c>
      <c r="G210" s="5" t="e">
        <f t="shared" si="129"/>
        <v>#REF!</v>
      </c>
      <c r="H210" s="5" t="e">
        <f t="shared" si="129"/>
        <v>#REF!</v>
      </c>
      <c r="I210" s="5" t="e">
        <f t="shared" si="129"/>
        <v>#REF!</v>
      </c>
      <c r="J210" s="5" t="e">
        <f t="shared" si="129"/>
        <v>#REF!</v>
      </c>
      <c r="K210" s="5" t="e">
        <f t="shared" si="129"/>
        <v>#REF!</v>
      </c>
      <c r="L210" s="5" t="e">
        <f t="shared" si="129"/>
        <v>#REF!</v>
      </c>
      <c r="M210" s="5" t="e">
        <f t="shared" si="129"/>
        <v>#REF!</v>
      </c>
      <c r="N210" s="5" t="e">
        <f t="shared" si="129"/>
        <v>#REF!</v>
      </c>
      <c r="O210" s="5" t="e">
        <f t="shared" si="129"/>
        <v>#REF!</v>
      </c>
      <c r="P210" s="5" t="e">
        <f t="shared" si="129"/>
        <v>#REF!</v>
      </c>
      <c r="Q210" s="1"/>
      <c r="R210" s="2" t="e">
        <f>+#REF!*4</f>
        <v>#REF!</v>
      </c>
      <c r="S210" s="2" t="e">
        <f t="shared" si="112"/>
        <v>#REF!</v>
      </c>
      <c r="T210" s="2" t="e">
        <f>+R210+S210</f>
        <v>#REF!</v>
      </c>
      <c r="U210" s="1"/>
      <c r="V210" s="88">
        <f t="shared" si="107"/>
        <v>6.7055225372314453E-8</v>
      </c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</row>
    <row r="211" spans="1:41" ht="21" hidden="1" customHeight="1" x14ac:dyDescent="0.25">
      <c r="A211" s="64">
        <v>2.1</v>
      </c>
      <c r="B211" s="65" t="s">
        <v>402</v>
      </c>
      <c r="C211" s="66" t="e">
        <f>+#REF!+#REF!</f>
        <v>#REF!</v>
      </c>
      <c r="D211" s="66">
        <f>+D7</f>
        <v>38347050.079999998</v>
      </c>
      <c r="E211" s="66">
        <f>+E7</f>
        <v>8084353.8300000001</v>
      </c>
      <c r="F211" s="66">
        <f>+F7</f>
        <v>70995299.570000008</v>
      </c>
      <c r="G211" s="66" t="e">
        <f>+G7</f>
        <v>#REF!</v>
      </c>
      <c r="H211" s="66"/>
      <c r="I211" s="66"/>
      <c r="J211" s="66" t="e">
        <f>+J7</f>
        <v>#REF!</v>
      </c>
      <c r="K211" s="66" t="e">
        <f>+K7</f>
        <v>#REF!</v>
      </c>
      <c r="L211" s="66" t="e">
        <f>+L7</f>
        <v>#REF!</v>
      </c>
      <c r="M211" s="66" t="e">
        <f>+M7</f>
        <v>#REF!</v>
      </c>
      <c r="N211" s="66"/>
      <c r="O211" s="66" t="e">
        <f>+O7</f>
        <v>#REF!</v>
      </c>
      <c r="P211" s="66" t="e">
        <f>+P7</f>
        <v>#REF!</v>
      </c>
      <c r="V211" s="88" t="e">
        <f t="shared" si="107"/>
        <v>#REF!</v>
      </c>
    </row>
    <row r="212" spans="1:41" ht="18" hidden="1" customHeight="1" x14ac:dyDescent="0.25">
      <c r="A212" s="64">
        <v>2.2000000000000002</v>
      </c>
      <c r="B212" s="65" t="s">
        <v>403</v>
      </c>
      <c r="C212" s="66" t="e">
        <f>+#REF!+#REF!</f>
        <v>#REF!</v>
      </c>
      <c r="D212" s="66">
        <f>+D26</f>
        <v>98333314.209999993</v>
      </c>
      <c r="E212" s="66">
        <f>+E26</f>
        <v>7418459.1000000006</v>
      </c>
      <c r="F212" s="66">
        <f>+F26</f>
        <v>111286813.8</v>
      </c>
      <c r="G212" s="66">
        <f>+G26</f>
        <v>0</v>
      </c>
      <c r="H212" s="66"/>
      <c r="I212" s="66"/>
      <c r="J212" s="66">
        <f>+J26</f>
        <v>0</v>
      </c>
      <c r="K212" s="66">
        <f>+K26</f>
        <v>0</v>
      </c>
      <c r="L212" s="66">
        <f>+L26</f>
        <v>0</v>
      </c>
      <c r="M212" s="66">
        <f>+M26</f>
        <v>0</v>
      </c>
      <c r="N212" s="66"/>
      <c r="O212" s="66" t="e">
        <f>+O26</f>
        <v>#REF!</v>
      </c>
      <c r="P212" s="66" t="e">
        <f>+P26</f>
        <v>#REF!</v>
      </c>
      <c r="V212" s="88" t="e">
        <f t="shared" si="107"/>
        <v>#REF!</v>
      </c>
    </row>
    <row r="213" spans="1:41" ht="14.25" hidden="1" customHeight="1" x14ac:dyDescent="0.25">
      <c r="A213" s="64">
        <v>2.2999999999999998</v>
      </c>
      <c r="B213" s="65" t="s">
        <v>191</v>
      </c>
      <c r="C213" s="66" t="e">
        <f>+#REF!+#REF!</f>
        <v>#REF!</v>
      </c>
      <c r="D213" s="66">
        <f>+D93</f>
        <v>17019823.239999995</v>
      </c>
      <c r="E213" s="66">
        <f>+E93</f>
        <v>4077609.92</v>
      </c>
      <c r="F213" s="66">
        <f>+F93</f>
        <v>22077433.16</v>
      </c>
      <c r="G213" s="66">
        <f>+G93</f>
        <v>0</v>
      </c>
      <c r="H213" s="66"/>
      <c r="I213" s="66"/>
      <c r="J213" s="66">
        <f>+J93</f>
        <v>0</v>
      </c>
      <c r="K213" s="66">
        <f>+K93</f>
        <v>0</v>
      </c>
      <c r="L213" s="66">
        <f>+L93</f>
        <v>0</v>
      </c>
      <c r="M213" s="66">
        <f>+M93</f>
        <v>0</v>
      </c>
      <c r="N213" s="66"/>
      <c r="O213" s="66" t="e">
        <f>+O93</f>
        <v>#REF!</v>
      </c>
      <c r="P213" s="66" t="e">
        <f>+P93</f>
        <v>#REF!</v>
      </c>
      <c r="V213" s="88" t="e">
        <f t="shared" si="107"/>
        <v>#REF!</v>
      </c>
    </row>
    <row r="214" spans="1:41" ht="14.25" hidden="1" customHeight="1" x14ac:dyDescent="0.25">
      <c r="A214" s="64">
        <v>2.4</v>
      </c>
      <c r="B214" s="65" t="s">
        <v>315</v>
      </c>
      <c r="C214" s="66" t="e">
        <f>+#REF!+#REF!</f>
        <v>#REF!</v>
      </c>
      <c r="D214" s="66">
        <f>+D157</f>
        <v>54689073.280000001</v>
      </c>
      <c r="E214" s="66">
        <f>+E157</f>
        <v>6211500.0099999998</v>
      </c>
      <c r="F214" s="66">
        <f>+F157</f>
        <v>60900573.289999999</v>
      </c>
      <c r="G214" s="66">
        <f>+G157</f>
        <v>0</v>
      </c>
      <c r="H214" s="66"/>
      <c r="I214" s="66"/>
      <c r="J214" s="66">
        <f>+J157</f>
        <v>0</v>
      </c>
      <c r="K214" s="66">
        <f>+K157</f>
        <v>0</v>
      </c>
      <c r="L214" s="66">
        <f>+L157</f>
        <v>0</v>
      </c>
      <c r="M214" s="66">
        <f>+M157</f>
        <v>0</v>
      </c>
      <c r="N214" s="66"/>
      <c r="O214" s="66" t="e">
        <f>+O157</f>
        <v>#REF!</v>
      </c>
      <c r="P214" s="66" t="e">
        <f>+P157</f>
        <v>#REF!</v>
      </c>
      <c r="V214" s="88" t="e">
        <f t="shared" si="107"/>
        <v>#REF!</v>
      </c>
    </row>
    <row r="215" spans="1:41" ht="14.25" hidden="1" customHeight="1" x14ac:dyDescent="0.25">
      <c r="A215" s="64">
        <v>2.6</v>
      </c>
      <c r="B215" s="65" t="s">
        <v>404</v>
      </c>
      <c r="C215" s="66" t="e">
        <f>+#REF!+#REF!</f>
        <v>#REF!</v>
      </c>
      <c r="D215" s="66">
        <f>+D175</f>
        <v>5076147.7130000005</v>
      </c>
      <c r="E215" s="66">
        <f>+E175</f>
        <v>14682660.409999998</v>
      </c>
      <c r="F215" s="66">
        <f>+F175</f>
        <v>19758808.123</v>
      </c>
      <c r="G215" s="66" t="e">
        <f>+G175</f>
        <v>#REF!</v>
      </c>
      <c r="H215" s="66"/>
      <c r="I215" s="66"/>
      <c r="J215" s="66" t="e">
        <f>+J175</f>
        <v>#REF!</v>
      </c>
      <c r="K215" s="66" t="e">
        <f>+K175</f>
        <v>#REF!</v>
      </c>
      <c r="L215" s="66" t="e">
        <f>+L175</f>
        <v>#REF!</v>
      </c>
      <c r="M215" s="66" t="e">
        <f>+M175</f>
        <v>#REF!</v>
      </c>
      <c r="N215" s="66"/>
      <c r="O215" s="66" t="e">
        <f>+O175</f>
        <v>#REF!</v>
      </c>
      <c r="P215" s="66" t="e">
        <f>+P175</f>
        <v>#REF!</v>
      </c>
      <c r="V215" s="88" t="e">
        <f t="shared" si="107"/>
        <v>#REF!</v>
      </c>
    </row>
    <row r="216" spans="1:41" ht="14.25" hidden="1" customHeight="1" x14ac:dyDescent="0.25">
      <c r="A216" s="64">
        <v>2.7</v>
      </c>
      <c r="B216" s="65" t="s">
        <v>397</v>
      </c>
      <c r="C216" s="66" t="e">
        <f>+#REF!+#REF!</f>
        <v>#REF!</v>
      </c>
      <c r="D216" s="66">
        <f t="shared" ref="D216:G216" si="130">+D205</f>
        <v>0</v>
      </c>
      <c r="E216" s="66">
        <f t="shared" si="130"/>
        <v>0</v>
      </c>
      <c r="F216" s="66">
        <f t="shared" si="130"/>
        <v>0</v>
      </c>
      <c r="G216" s="66">
        <f t="shared" si="130"/>
        <v>0</v>
      </c>
      <c r="H216" s="66"/>
      <c r="I216" s="66"/>
      <c r="J216" s="66">
        <f t="shared" ref="J216:M216" si="131">+J205</f>
        <v>0</v>
      </c>
      <c r="K216" s="66">
        <f t="shared" si="131"/>
        <v>0</v>
      </c>
      <c r="L216" s="66">
        <f t="shared" si="131"/>
        <v>0</v>
      </c>
      <c r="M216" s="66">
        <f t="shared" si="131"/>
        <v>0</v>
      </c>
      <c r="N216" s="66"/>
      <c r="O216" s="66" t="e">
        <f>+O205</f>
        <v>#REF!</v>
      </c>
      <c r="P216" s="66" t="e">
        <f>+P205</f>
        <v>#REF!</v>
      </c>
      <c r="V216" s="88" t="e">
        <f t="shared" si="107"/>
        <v>#REF!</v>
      </c>
    </row>
    <row r="217" spans="1:41" ht="17.25" hidden="1" customHeight="1" x14ac:dyDescent="0.25">
      <c r="C217" s="67"/>
      <c r="V217" s="88">
        <f t="shared" si="107"/>
        <v>0</v>
      </c>
    </row>
    <row r="218" spans="1:41" s="2" customFormat="1" ht="27" hidden="1" customHeight="1" x14ac:dyDescent="0.25">
      <c r="A218" s="68" t="s">
        <v>22</v>
      </c>
      <c r="B218" s="69" t="s">
        <v>405</v>
      </c>
      <c r="C218" s="90"/>
      <c r="D218" s="70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1" t="e">
        <f>+#REF!/12</f>
        <v>#REF!</v>
      </c>
      <c r="P218" s="72"/>
      <c r="Q218" s="73"/>
      <c r="R218" s="74"/>
      <c r="U218" s="1"/>
      <c r="V218" s="88">
        <f t="shared" si="107"/>
        <v>0</v>
      </c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</row>
    <row r="219" spans="1:41" s="2" customFormat="1" ht="21" hidden="1" customHeight="1" x14ac:dyDescent="0.25">
      <c r="A219" s="75"/>
      <c r="B219" s="69" t="s">
        <v>406</v>
      </c>
      <c r="C219" s="90"/>
      <c r="D219" s="76"/>
      <c r="E219" s="71">
        <f>+E210-74959547.58</f>
        <v>-34484964.310000002</v>
      </c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3"/>
      <c r="R219" s="74"/>
      <c r="U219" s="1"/>
      <c r="V219" s="88">
        <f t="shared" si="107"/>
        <v>34484964.310000002</v>
      </c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</row>
    <row r="220" spans="1:41" s="2" customFormat="1" ht="21" hidden="1" customHeight="1" x14ac:dyDescent="0.25">
      <c r="A220" s="68" t="s">
        <v>89</v>
      </c>
      <c r="B220" s="69" t="s">
        <v>407</v>
      </c>
      <c r="C220" s="90"/>
      <c r="D220" s="76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3"/>
      <c r="R220" s="74"/>
      <c r="U220" s="1"/>
      <c r="V220" s="88">
        <f t="shared" si="107"/>
        <v>0</v>
      </c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</row>
    <row r="221" spans="1:41" s="2" customFormat="1" ht="21" hidden="1" customHeight="1" x14ac:dyDescent="0.25">
      <c r="A221" s="75"/>
      <c r="B221" s="69" t="s">
        <v>408</v>
      </c>
      <c r="C221" s="90"/>
      <c r="D221" s="76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3"/>
      <c r="R221" s="74"/>
      <c r="U221" s="1"/>
      <c r="V221" s="88">
        <f t="shared" si="107"/>
        <v>0</v>
      </c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1:41" s="2" customFormat="1" ht="21" hidden="1" customHeight="1" x14ac:dyDescent="0.25">
      <c r="A222" s="77" t="s">
        <v>339</v>
      </c>
      <c r="B222" s="73" t="s">
        <v>409</v>
      </c>
      <c r="C222" s="90"/>
      <c r="D222" s="76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3"/>
      <c r="R222" s="74"/>
      <c r="U222" s="1"/>
      <c r="V222" s="88">
        <f t="shared" si="107"/>
        <v>0</v>
      </c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1:41" s="2" customFormat="1" ht="15.75" hidden="1" x14ac:dyDescent="0.25">
      <c r="A223" s="77" t="s">
        <v>400</v>
      </c>
      <c r="B223" s="70" t="s">
        <v>410</v>
      </c>
      <c r="C223" s="70"/>
      <c r="D223" s="70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3"/>
      <c r="R223" s="74"/>
      <c r="U223" s="1"/>
      <c r="V223" s="88">
        <f t="shared" si="107"/>
        <v>0</v>
      </c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</row>
    <row r="224" spans="1:41" s="2" customFormat="1" ht="15.75" hidden="1" x14ac:dyDescent="0.25">
      <c r="A224" s="77" t="s">
        <v>313</v>
      </c>
      <c r="B224" s="70" t="s">
        <v>411</v>
      </c>
      <c r="C224" s="70"/>
      <c r="D224" s="70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3"/>
      <c r="R224" s="74"/>
      <c r="U224" s="1"/>
      <c r="V224" s="88">
        <f t="shared" si="107"/>
        <v>0</v>
      </c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</row>
    <row r="225" spans="1:37" s="2" customFormat="1" ht="15.75" hidden="1" x14ac:dyDescent="0.25">
      <c r="A225" s="77" t="s">
        <v>169</v>
      </c>
      <c r="B225" s="70" t="s">
        <v>412</v>
      </c>
      <c r="C225" s="70"/>
      <c r="D225" s="70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3"/>
      <c r="R225" s="74"/>
      <c r="U225" s="1"/>
      <c r="V225" s="88">
        <f t="shared" si="107"/>
        <v>0</v>
      </c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 spans="1:37" s="2" customFormat="1" ht="15.75" hidden="1" x14ac:dyDescent="0.25">
      <c r="A226"/>
      <c r="B226" s="70"/>
      <c r="C226" s="70"/>
      <c r="D226" s="70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3"/>
      <c r="R226" s="74"/>
      <c r="U226" s="1"/>
      <c r="V226" s="88">
        <f t="shared" si="107"/>
        <v>0</v>
      </c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</row>
    <row r="227" spans="1:37" s="2" customFormat="1" ht="15.75" hidden="1" x14ac:dyDescent="0.25">
      <c r="A227"/>
      <c r="B227" s="70"/>
      <c r="C227" s="72"/>
      <c r="D227" s="70"/>
      <c r="E227" s="70"/>
      <c r="F227" s="70"/>
      <c r="G227" s="72"/>
      <c r="H227" s="71"/>
      <c r="I227" s="71"/>
      <c r="J227" s="70"/>
      <c r="K227" s="70"/>
      <c r="L227" s="70"/>
      <c r="M227" s="72"/>
      <c r="N227" s="72"/>
      <c r="O227" s="78" t="e">
        <f>+O205+O175+O157+O93+O26+O7</f>
        <v>#REF!</v>
      </c>
      <c r="P227" s="72"/>
      <c r="Q227" s="73"/>
      <c r="R227" s="74"/>
      <c r="U227" s="1"/>
      <c r="V227" s="88">
        <f t="shared" si="107"/>
        <v>0</v>
      </c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</row>
    <row r="228" spans="1:37" s="2" customFormat="1" ht="15.75" hidden="1" x14ac:dyDescent="0.25">
      <c r="A228"/>
      <c r="B228" s="70"/>
      <c r="C228" s="72"/>
      <c r="D228" s="70"/>
      <c r="E228" s="70"/>
      <c r="F228" s="70"/>
      <c r="G228" s="72"/>
      <c r="H228" s="70"/>
      <c r="I228" s="70"/>
      <c r="J228" s="70"/>
      <c r="K228" s="70"/>
      <c r="L228" s="71"/>
      <c r="M228" s="70"/>
      <c r="N228" s="70"/>
      <c r="O228" s="70"/>
      <c r="P228" s="72"/>
      <c r="Q228" s="73"/>
      <c r="R228" s="74"/>
      <c r="U228" s="1"/>
      <c r="V228" s="88">
        <f t="shared" si="107"/>
        <v>0</v>
      </c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</row>
    <row r="229" spans="1:37" s="2" customFormat="1" hidden="1" x14ac:dyDescent="0.25">
      <c r="A229"/>
      <c r="B229"/>
      <c r="C229" s="79"/>
      <c r="D229"/>
      <c r="E229"/>
      <c r="F229"/>
      <c r="G229"/>
      <c r="H229" s="80"/>
      <c r="I229" s="80"/>
      <c r="J229"/>
      <c r="K229"/>
      <c r="L229"/>
      <c r="M229"/>
      <c r="N229" s="81"/>
      <c r="O229" s="82"/>
      <c r="P229" s="23"/>
      <c r="Q229" s="1"/>
      <c r="U229" s="1"/>
      <c r="V229" s="88">
        <f t="shared" si="107"/>
        <v>0</v>
      </c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</row>
    <row r="230" spans="1:37" s="2" customFormat="1" hidden="1" x14ac:dyDescent="0.25">
      <c r="A230"/>
      <c r="B230" s="83"/>
      <c r="C230" s="79"/>
      <c r="D230"/>
      <c r="E230"/>
      <c r="F230"/>
      <c r="G230" s="83"/>
      <c r="H230" s="79"/>
      <c r="I230" s="79"/>
      <c r="J230"/>
      <c r="K230"/>
      <c r="L230" s="23"/>
      <c r="M230" s="23"/>
      <c r="N230"/>
      <c r="O230"/>
      <c r="P230"/>
      <c r="Q230" s="1"/>
      <c r="U230" s="1"/>
      <c r="V230" s="88">
        <f t="shared" si="107"/>
        <v>0</v>
      </c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</row>
    <row r="231" spans="1:37" s="2" customFormat="1" hidden="1" x14ac:dyDescent="0.25">
      <c r="A231"/>
      <c r="B231"/>
      <c r="C231"/>
      <c r="D231"/>
      <c r="E231"/>
      <c r="F231"/>
      <c r="G231"/>
      <c r="H231"/>
      <c r="I231"/>
      <c r="J231"/>
      <c r="K231"/>
      <c r="L231"/>
      <c r="M231" s="23"/>
      <c r="N231"/>
      <c r="O231"/>
      <c r="P231"/>
      <c r="Q231" s="1"/>
      <c r="U231" s="1"/>
      <c r="V231" s="88">
        <f t="shared" si="107"/>
        <v>0</v>
      </c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</row>
    <row r="232" spans="1:37" s="2" customFormat="1" hidden="1" x14ac:dyDescent="0.25">
      <c r="A232"/>
      <c r="B232"/>
      <c r="C232"/>
      <c r="D232"/>
      <c r="E232"/>
      <c r="F232"/>
      <c r="G232"/>
      <c r="H232"/>
      <c r="I232"/>
      <c r="J232"/>
      <c r="K232"/>
      <c r="L232"/>
      <c r="M232" s="23"/>
      <c r="N232"/>
      <c r="O232"/>
      <c r="P232"/>
      <c r="Q232" s="1"/>
      <c r="U232" s="1"/>
      <c r="V232" s="88">
        <f t="shared" si="107"/>
        <v>0</v>
      </c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 spans="1:37" s="2" customFormat="1" x14ac:dyDescent="0.25">
      <c r="A233"/>
      <c r="B233"/>
      <c r="C233"/>
      <c r="D233"/>
      <c r="E233" s="23"/>
      <c r="F233" s="23"/>
      <c r="G233"/>
      <c r="H233"/>
      <c r="I233"/>
      <c r="J233"/>
      <c r="K233"/>
      <c r="L233"/>
      <c r="M233"/>
      <c r="N233"/>
      <c r="O233"/>
      <c r="P233"/>
      <c r="Q233" s="1"/>
      <c r="U233" s="1"/>
      <c r="V233" s="87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</row>
    <row r="234" spans="1:37" x14ac:dyDescent="0.25">
      <c r="E234" s="23"/>
      <c r="F234" s="23"/>
      <c r="O234" s="23"/>
      <c r="P234" s="84"/>
    </row>
    <row r="235" spans="1:37" s="1" customFormat="1" x14ac:dyDescent="0.25">
      <c r="A235" s="85"/>
      <c r="B235"/>
      <c r="C235"/>
      <c r="D235"/>
      <c r="E235" s="23"/>
      <c r="F235" s="23"/>
      <c r="G235"/>
      <c r="H235"/>
      <c r="I235"/>
      <c r="J235"/>
      <c r="K235"/>
      <c r="L235"/>
      <c r="M235"/>
      <c r="N235"/>
      <c r="O235" s="23"/>
      <c r="P235" s="23"/>
      <c r="R235" s="2"/>
      <c r="S235" s="2"/>
      <c r="T235" s="2"/>
      <c r="V235" s="87"/>
    </row>
    <row r="236" spans="1:37" s="1" customFormat="1" x14ac:dyDescent="0.25">
      <c r="A236"/>
      <c r="B236"/>
      <c r="C236"/>
      <c r="D236"/>
      <c r="E236" s="23"/>
      <c r="F236"/>
      <c r="G236"/>
      <c r="H236"/>
      <c r="I236"/>
      <c r="J236"/>
      <c r="K236"/>
      <c r="L236"/>
      <c r="M236"/>
      <c r="N236"/>
      <c r="O236"/>
      <c r="P236" s="86"/>
      <c r="R236" s="2"/>
      <c r="S236" s="2"/>
      <c r="T236" s="2" t="e">
        <f>+T217-#REF!</f>
        <v>#REF!</v>
      </c>
      <c r="V236" s="87"/>
    </row>
    <row r="237" spans="1:37" x14ac:dyDescent="0.25">
      <c r="E237" s="23"/>
      <c r="P237" s="23"/>
    </row>
    <row r="238" spans="1:37" x14ac:dyDescent="0.25">
      <c r="E238" s="23"/>
    </row>
    <row r="240" spans="1:37" x14ac:dyDescent="0.25">
      <c r="C240" s="79"/>
    </row>
    <row r="241" spans="3:21" x14ac:dyDescent="0.25">
      <c r="C241" s="23"/>
      <c r="Q241"/>
      <c r="R241"/>
      <c r="S241"/>
      <c r="T241"/>
      <c r="U241"/>
    </row>
    <row r="244" spans="3:21" x14ac:dyDescent="0.25">
      <c r="C244" s="79"/>
      <c r="Q244"/>
      <c r="R244"/>
      <c r="S244"/>
      <c r="T244"/>
      <c r="U244"/>
    </row>
    <row r="245" spans="3:21" x14ac:dyDescent="0.25">
      <c r="C245" s="79"/>
      <c r="Q245"/>
      <c r="R245"/>
      <c r="S245"/>
      <c r="T245"/>
      <c r="U245"/>
    </row>
    <row r="246" spans="3:21" x14ac:dyDescent="0.25">
      <c r="Q246"/>
      <c r="R246"/>
      <c r="S246"/>
      <c r="T246"/>
      <c r="U246"/>
    </row>
  </sheetData>
  <mergeCells count="7">
    <mergeCell ref="A6:B6"/>
    <mergeCell ref="A210:B210"/>
    <mergeCell ref="C218:C222"/>
    <mergeCell ref="A1:P1"/>
    <mergeCell ref="A2:P2"/>
    <mergeCell ref="A3:P3"/>
    <mergeCell ref="A4:P4"/>
  </mergeCells>
  <pageMargins left="0.70866141732283472" right="0.70866141732283472" top="0.74803149606299213" bottom="0.74803149606299213" header="0.31496062992125984" footer="0.31496062992125984"/>
  <pageSetup scale="90" orientation="portrait" r:id="rId1"/>
  <colBreaks count="1" manualBreakCount="1">
    <brk id="21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Consolidado mayo 2018 (3)</vt:lpstr>
      <vt:lpstr>'Consolidado mayo 2018 (3)'!Área_de_impresión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Acevedo</dc:creator>
  <cp:lastModifiedBy>Alvaro Leandro Segura Sierra</cp:lastModifiedBy>
  <dcterms:created xsi:type="dcterms:W3CDTF">2018-06-07T17:36:14Z</dcterms:created>
  <dcterms:modified xsi:type="dcterms:W3CDTF">2019-03-29T13:51:28Z</dcterms:modified>
</cp:coreProperties>
</file>