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ABRIL 2024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8" i="3" l="1"/>
  <c r="G224" i="3"/>
  <c r="G216" i="3"/>
  <c r="G201" i="3"/>
  <c r="G199" i="3"/>
  <c r="G193" i="3"/>
  <c r="G192" i="3"/>
  <c r="G191" i="3"/>
  <c r="G190" i="3"/>
  <c r="G188" i="3"/>
  <c r="G185" i="3"/>
  <c r="G183" i="3"/>
  <c r="G179" i="3"/>
  <c r="G171" i="3"/>
  <c r="G170" i="3"/>
  <c r="G155" i="3"/>
  <c r="G153" i="3"/>
  <c r="G151" i="3"/>
  <c r="G150" i="3"/>
  <c r="G149" i="3"/>
  <c r="G146" i="3"/>
  <c r="G145" i="3"/>
  <c r="G142" i="3"/>
  <c r="G141" i="3"/>
  <c r="G135" i="3"/>
  <c r="G131" i="3"/>
  <c r="G124" i="3"/>
  <c r="G122" i="3"/>
  <c r="G121" i="3"/>
  <c r="G117" i="3"/>
  <c r="G112" i="3"/>
  <c r="G111" i="3"/>
  <c r="G110" i="3"/>
  <c r="G92" i="3"/>
  <c r="G93" i="3"/>
  <c r="G94" i="3"/>
  <c r="G86" i="3"/>
  <c r="G87" i="3"/>
  <c r="G88" i="3"/>
  <c r="G85" i="3"/>
  <c r="G83" i="3"/>
  <c r="G82" i="3"/>
  <c r="G74" i="3"/>
  <c r="G49" i="3"/>
  <c r="G18" i="3"/>
  <c r="G17" i="3"/>
  <c r="G227" i="3" l="1"/>
  <c r="G69" i="3" l="1"/>
  <c r="G202" i="3"/>
  <c r="G76" i="3"/>
  <c r="G57" i="3" l="1"/>
  <c r="G156" i="3" l="1"/>
  <c r="G95" i="3"/>
  <c r="G232" i="3" l="1"/>
  <c r="H29" i="2" s="1"/>
  <c r="H28" i="2"/>
  <c r="H20" i="2"/>
  <c r="G27" i="3" l="1"/>
  <c r="G30" i="3"/>
  <c r="G29" i="3"/>
  <c r="H27" i="2" l="1"/>
  <c r="G194" i="3"/>
  <c r="H25" i="2"/>
  <c r="H19" i="2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H42" i="1" s="1"/>
  <c r="H43" i="1" s="1"/>
  <c r="H45" i="1" s="1"/>
  <c r="J45" i="1" s="1"/>
</calcChain>
</file>

<file path=xl/sharedStrings.xml><?xml version="1.0" encoding="utf-8"?>
<sst xmlns="http://schemas.openxmlformats.org/spreadsheetml/2006/main" count="347" uniqueCount="318">
  <si>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</si>
  <si>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</si>
  <si>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</si>
  <si>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</si>
  <si>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</si>
  <si>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</si>
  <si>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</si>
  <si>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</si>
  <si>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</si>
  <si>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</si>
  <si>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</si>
  <si>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</si>
  <si>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</si>
  <si>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</si>
  <si>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</si>
  <si>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</si>
  <si>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</si>
  <si>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</si>
  <si>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</si>
  <si>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</si>
  <si>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</si>
  <si>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</si>
  <si>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</si>
  <si>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</si>
  <si>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</si>
  <si>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</si>
  <si>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</si>
  <si>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</si>
  <si>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</si>
  <si>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</si>
  <si>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</si>
  <si>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</si>
  <si>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</si>
  <si>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</si>
  <si>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</si>
  <si>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</si>
  <si>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</si>
  <si>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</si>
  <si>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</si>
  <si>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</si>
  <si>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</si>
  <si>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</si>
  <si>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</si>
  <si>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</si>
  <si>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</si>
  <si>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</si>
  <si>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</si>
  <si>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</si>
  <si>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</si>
  <si>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</si>
  <si>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</si>
  <si>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</si>
  <si>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</si>
  <si>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</si>
  <si>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</si>
  <si>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</si>
  <si>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</si>
  <si>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</si>
  <si>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</si>
  <si>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</si>
  <si>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</si>
  <si>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</si>
  <si>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</si>
  <si>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</si>
  <si>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</si>
  <si>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</si>
  <si>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</si>
  <si>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</si>
  <si>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</si>
  <si>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</si>
  <si>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</si>
  <si>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</si>
  <si>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</si>
  <si>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</si>
  <si>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</si>
  <si>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</si>
  <si>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</si>
  <si>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</si>
  <si>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</si>
  <si>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</si>
  <si>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</si>
  <si>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</si>
  <si>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</si>
  <si>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</si>
  <si>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</si>
  <si>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</si>
  <si>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</si>
  <si>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</si>
  <si>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</si>
  <si>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</si>
  <si>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</si>
  <si>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</si>
  <si>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</si>
  <si>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</si>
  <si>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</si>
  <si>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</si>
  <si>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</si>
  <si>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</si>
  <si>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</si>
  <si>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</si>
  <si>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</si>
  <si>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</si>
  <si>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</si>
  <si>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</si>
  <si>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</si>
  <si>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</si>
  <si>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</si>
  <si>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</si>
  <si>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</si>
  <si>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</si>
  <si>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</si>
  <si>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</si>
  <si>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</si>
  <si>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</si>
  <si>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</si>
  <si>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</si>
  <si>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</si>
  <si>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</si>
  <si>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</si>
  <si>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</si>
  <si>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</si>
  <si>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</si>
  <si>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</si>
  <si>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</si>
  <si>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</si>
  <si>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</si>
  <si>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</si>
  <si>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</si>
  <si>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</si>
  <si>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</si>
  <si>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</si>
  <si>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</si>
  <si>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</si>
  <si>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</si>
  <si>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</si>
  <si>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</si>
  <si>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</si>
  <si>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</si>
  <si>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</si>
  <si>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</si>
  <si>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</si>
  <si>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</si>
  <si>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</si>
  <si>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</si>
  <si>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</si>
  <si>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</si>
  <si>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</si>
  <si>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</si>
  <si>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</si>
  <si>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</si>
  <si>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</si>
  <si>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</si>
  <si>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</si>
  <si>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</si>
  <si>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</si>
  <si>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</si>
  <si>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</si>
  <si>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</si>
  <si>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</si>
  <si>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</si>
  <si>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</si>
  <si>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</si>
  <si>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</si>
  <si>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</si>
  <si>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</si>
  <si>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</si>
  <si>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</si>
  <si>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</si>
  <si>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</si>
  <si>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</si>
  <si>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</si>
  <si>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</si>
  <si>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</si>
  <si>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</si>
  <si>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</si>
  <si>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</si>
  <si>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</si>
  <si>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</si>
  <si>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</si>
  <si>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</si>
  <si>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</si>
  <si>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</si>
  <si>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</si>
  <si>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</si>
  <si>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</si>
  <si>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</si>
  <si>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</si>
  <si>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</si>
  <si>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</si>
  <si>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</si>
  <si>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</si>
  <si>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</si>
  <si>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</si>
  <si>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</si>
  <si>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</si>
  <si>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</si>
  <si>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</si>
  <si>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</si>
  <si>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</si>
  <si>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</si>
  <si>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</si>
  <si>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</si>
  <si>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</si>
  <si>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</si>
  <si>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</si>
  <si>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</si>
  <si>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</si>
  <si>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</si>
  <si>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</si>
  <si>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</si>
  <si>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</si>
  <si>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</si>
  <si>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</si>
  <si>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</si>
  <si>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</si>
  <si>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</si>
  <si>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</si>
  <si>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</si>
  <si>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</si>
  <si>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</si>
  <si>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</si>
  <si>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</si>
  <si>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</si>
  <si>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</si>
  <si>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</si>
  <si>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</si>
  <si>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</si>
  <si>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</si>
  <si>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</si>
  <si>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</si>
  <si>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</si>
  <si>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</si>
  <si>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</si>
  <si>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</si>
  <si>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</si>
  <si>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</si>
  <si>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</si>
  <si>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>ACEITES Y GRASAS</t>
  </si>
  <si>
    <t>6-228705</t>
  </si>
  <si>
    <t>SERVICIOS DE INFORMÁTICA Y SISTEMAS COMPUTARIZADOS</t>
  </si>
  <si>
    <t>Elpidio Jose Garcia Alvarez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</si>
  <si>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</si>
  <si>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</si>
  <si>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</si>
  <si>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</si>
  <si>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</si>
  <si>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</si>
  <si>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</si>
  <si>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</si>
  <si>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</si>
  <si>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</si>
  <si>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</si>
  <si>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</si>
  <si>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</si>
  <si>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</si>
  <si>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</si>
  <si>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</si>
  <si>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</si>
  <si>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</si>
  <si>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</si>
  <si>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</si>
  <si>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</si>
  <si>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</si>
  <si>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</si>
  <si>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</si>
  <si>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</si>
  <si>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</si>
  <si>
    <t>6-2114</t>
  </si>
  <si>
    <t>SUELDO ANUAL NO. 13</t>
  </si>
  <si>
    <t>6-212215</t>
  </si>
  <si>
    <t>NOMINA COMPENZACION ANUAL EX</t>
  </si>
  <si>
    <t>6-2211</t>
  </si>
  <si>
    <t>RADIOCOMUNICACION</t>
  </si>
  <si>
    <t>6-2255</t>
  </si>
  <si>
    <t>ALQUILER DE TIERRAS</t>
  </si>
  <si>
    <t>6-227107</t>
  </si>
  <si>
    <t>SERVICIOS DE PINTURA Y DERIVADOS CON FINES D</t>
  </si>
  <si>
    <t>6-227202</t>
  </si>
  <si>
    <t>MANTENIMIENTO Y REPARACION DE EQUIPO</t>
  </si>
  <si>
    <t>6-227205</t>
  </si>
  <si>
    <t xml:space="preserve">MANTENIMIENTO Y REPARACIÓN DE EQUIPOS </t>
  </si>
  <si>
    <t>6-227208</t>
  </si>
  <si>
    <t xml:space="preserve">SERVICIOS MANTENIMIENTO, REPARACION, </t>
  </si>
  <si>
    <t>6-2355</t>
  </si>
  <si>
    <t>ARTICULOS DE PLASTICO</t>
  </si>
  <si>
    <t>6-2362</t>
  </si>
  <si>
    <t>PRODUCTOS DE VIDRIO, LOZA Y PORCELANA</t>
  </si>
  <si>
    <t>6-2614</t>
  </si>
  <si>
    <t>ELECTRODOMESTICOS</t>
  </si>
  <si>
    <t>6-2641</t>
  </si>
  <si>
    <t>AUTOMOVILES Y CAMIONES</t>
  </si>
  <si>
    <t>6-2652</t>
  </si>
  <si>
    <t>MAQUINARIA Y EQUIPO INDUSTRIAL</t>
  </si>
  <si>
    <t>6-2653</t>
  </si>
  <si>
    <t>MAQUINARIA Y EQUIPO DE CONSTRUCCION</t>
  </si>
  <si>
    <t>6-2654</t>
  </si>
  <si>
    <t>SISTEMAS DE AIRE ACONDICIONADO, CALEFACCION</t>
  </si>
  <si>
    <t>6-2656</t>
  </si>
  <si>
    <t>EQUIPO DE GENERACION ELECTRICA, APARATOS</t>
  </si>
  <si>
    <t>6-2657</t>
  </si>
  <si>
    <t>HERRAMIENTAS Y MAQUINAS-HERRAMIENTAS</t>
  </si>
  <si>
    <t>6-2611</t>
  </si>
  <si>
    <t>MUEBLES DE OFICINA Y ESTANTERIA</t>
  </si>
  <si>
    <t>6-2413</t>
  </si>
  <si>
    <t>PREMIOS LITERARIOS, DEPORTIVOS Y CULTURALES</t>
  </si>
  <si>
    <t>Sub Director Administrativo y Financiero</t>
  </si>
  <si>
    <t>6-2232</t>
  </si>
  <si>
    <t>VIÁTICOS FUERA DEL PAÍS</t>
  </si>
  <si>
    <t>6-227203</t>
  </si>
  <si>
    <t>MANTENIMIENTO Y REPARACION DE EQUIPO EDUCATIVOS</t>
  </si>
  <si>
    <t>6-2243</t>
  </si>
  <si>
    <t>ALMACENAJE</t>
  </si>
  <si>
    <t>6-2688</t>
  </si>
  <si>
    <t>LICENCIAS INFORMATICAS E INTELECTUALES</t>
  </si>
  <si>
    <t>AL 30 DE ABRIL DEL 2024</t>
  </si>
  <si>
    <t>6-228703</t>
  </si>
  <si>
    <t>SERVICIOS DE CONTABILIDAD Y AUDITORIA</t>
  </si>
  <si>
    <t>6-237105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</si>
</sst>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abSelected="1" workbookViewId="0">
      <selection activeCell="B11" sqref="B11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314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17224010.940000001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427243.78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17651254.720000003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903310025.29999995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220227221.70999992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237878476.42999992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155890798.56999999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10240936.33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166131734.90000001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71746741.529999733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71746741.529999733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237878476.42999974</v>
      </c>
      <c r="J45" s="17">
        <f>H29-H45</f>
        <v>0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/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240</v>
      </c>
      <c r="I54" s="24"/>
    </row>
    <row r="55" spans="2:9" x14ac:dyDescent="0.25">
      <c r="B55" s="32" t="s">
        <v>26</v>
      </c>
      <c r="C55" s="9"/>
      <c r="D55" s="24"/>
      <c r="G55" s="67" t="s">
        <v>305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C14" sqref="C14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314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3720000063.0900002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0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3720000063.0900002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'!G95</f>
        <v>207417082.63999999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'!G156</f>
        <v>25602159.710000001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'!G194</f>
        <v>4347594.3099999996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'!G202</f>
        <v>3482445943.1300001</v>
      </c>
    </row>
    <row r="28" spans="1:13" x14ac:dyDescent="0.25">
      <c r="A28" s="22" t="s">
        <v>206</v>
      </c>
      <c r="C28" s="52" t="s">
        <v>207</v>
      </c>
      <c r="D28" s="2"/>
      <c r="F28" s="22" t="s">
        <v>208</v>
      </c>
      <c r="G28" s="2"/>
      <c r="H28" s="11">
        <f>'Nota a los Estado '!G227</f>
        <v>187283.3</v>
      </c>
    </row>
    <row r="29" spans="1:13" x14ac:dyDescent="0.25">
      <c r="A29" s="22" t="s">
        <v>209</v>
      </c>
      <c r="C29" s="52" t="s">
        <v>210</v>
      </c>
      <c r="D29" s="2"/>
      <c r="F29" s="22" t="s">
        <v>211</v>
      </c>
      <c r="G29" s="2"/>
      <c r="H29" s="13">
        <f>'Nota a los Estado '!G232</f>
        <v>0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3720000063.0900002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0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0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240</v>
      </c>
    </row>
    <row r="45" spans="2:10" x14ac:dyDescent="0.25">
      <c r="B45" s="32" t="s">
        <v>26</v>
      </c>
      <c r="C45" s="9"/>
      <c r="F45" s="67" t="s">
        <v>305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240"/>
  <sheetViews>
    <sheetView workbookViewId="0">
      <selection activeCell="I9" sqref="I9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314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10" x14ac:dyDescent="0.25">
      <c r="B17" s="57" t="s">
        <v>49</v>
      </c>
      <c r="C17" s="2"/>
      <c r="E17" s="2"/>
      <c r="F17" s="2"/>
      <c r="G17" s="40">
        <f>2746162.94</f>
        <v>2746162.94</v>
      </c>
    </row>
    <row r="18" spans="2:10" x14ac:dyDescent="0.25">
      <c r="B18" s="57" t="s">
        <v>50</v>
      </c>
      <c r="C18" s="2"/>
      <c r="E18" s="2"/>
      <c r="F18" s="2"/>
      <c r="G18" s="63">
        <f>14477848</f>
        <v>14477848</v>
      </c>
    </row>
    <row r="19" spans="2:10" x14ac:dyDescent="0.25">
      <c r="B19" s="9"/>
      <c r="C19" s="2"/>
      <c r="D19" s="2"/>
      <c r="E19" s="2"/>
      <c r="F19" s="2"/>
      <c r="G19" s="56">
        <f>SUM(G17:G18)</f>
        <v>17224010.940000001</v>
      </c>
    </row>
    <row r="20" spans="2:10" x14ac:dyDescent="0.25">
      <c r="B20" s="9"/>
      <c r="C20" s="2"/>
      <c r="D20" s="2"/>
      <c r="E20" s="2"/>
      <c r="F20" s="2"/>
      <c r="G20" s="10"/>
    </row>
    <row r="21" spans="2:10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10" x14ac:dyDescent="0.25">
      <c r="B22" s="57" t="s">
        <v>53</v>
      </c>
      <c r="C22" s="2"/>
      <c r="E22" s="2"/>
      <c r="F22" s="2"/>
      <c r="G22" s="39">
        <v>427243.78</v>
      </c>
    </row>
    <row r="23" spans="2:10" x14ac:dyDescent="0.25">
      <c r="B23" s="57"/>
      <c r="C23" s="2"/>
      <c r="D23" s="2"/>
      <c r="E23" s="2"/>
      <c r="F23" s="2"/>
      <c r="G23" s="41">
        <f>SUM(G22:G22)</f>
        <v>427243.78</v>
      </c>
    </row>
    <row r="24" spans="2:10" x14ac:dyDescent="0.25">
      <c r="B24" s="57"/>
      <c r="C24" s="2"/>
      <c r="D24" s="2"/>
      <c r="E24" s="2"/>
      <c r="F24" s="2"/>
      <c r="G24" s="12"/>
    </row>
    <row r="25" spans="2:10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10" x14ac:dyDescent="0.25">
      <c r="B26" s="57" t="s">
        <v>57</v>
      </c>
      <c r="C26" s="2"/>
      <c r="D26" s="2"/>
      <c r="E26" s="2"/>
      <c r="F26" s="2"/>
      <c r="G26" s="40">
        <v>511841490.71999997</v>
      </c>
      <c r="I26" s="40"/>
    </row>
    <row r="27" spans="2:10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10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10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</row>
    <row r="30" spans="2:10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10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10" x14ac:dyDescent="0.25">
      <c r="B32" s="57" t="s">
        <v>63</v>
      </c>
      <c r="C32" s="2"/>
      <c r="D32" s="2"/>
      <c r="E32" s="2"/>
      <c r="F32" s="2"/>
      <c r="G32" s="40">
        <v>168452570.38999999</v>
      </c>
      <c r="I32" s="40"/>
      <c r="J32" s="40"/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903310025.29999995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f>155890798.57</f>
        <v>155890798.56999999</v>
      </c>
    </row>
    <row r="50" spans="2:12" x14ac:dyDescent="0.25">
      <c r="B50" s="20"/>
      <c r="C50" s="2"/>
      <c r="D50" s="2"/>
      <c r="E50" s="2"/>
      <c r="F50" s="2"/>
      <c r="G50" s="41">
        <f>SUM(G49)</f>
        <v>155890798.56999999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10240936.33</f>
        <v>10240936.33</v>
      </c>
    </row>
    <row r="58" spans="2:12" x14ac:dyDescent="0.25">
      <c r="B58" s="20"/>
      <c r="C58" s="2"/>
      <c r="D58" s="2"/>
      <c r="E58" s="2"/>
      <c r="F58" s="2"/>
      <c r="G58" s="47">
        <f>SUM(G57)</f>
        <v>10240936.33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16521684.08</v>
      </c>
    </row>
    <row r="68" spans="2:12" x14ac:dyDescent="0.25">
      <c r="B68" s="57" t="s">
        <v>154</v>
      </c>
      <c r="C68" s="2"/>
      <c r="D68" s="2"/>
      <c r="E68" s="2"/>
      <c r="F68" s="2"/>
      <c r="G68" s="63">
        <v>4829549.4499998093</v>
      </c>
      <c r="I68" s="40"/>
    </row>
    <row r="69" spans="2:12" x14ac:dyDescent="0.25">
      <c r="B69" s="20"/>
      <c r="C69" s="2"/>
      <c r="D69" s="2"/>
      <c r="E69" s="2"/>
      <c r="F69" s="2"/>
      <c r="G69" s="10">
        <f>SUM(G65:G68)</f>
        <v>71746741.529999733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f>3720000063.09</f>
        <v>3720000063.0900002</v>
      </c>
    </row>
    <row r="75" spans="2:12" x14ac:dyDescent="0.25">
      <c r="B75" s="57" t="s">
        <v>35</v>
      </c>
      <c r="C75" s="2"/>
      <c r="E75" s="2"/>
      <c r="G75" s="38">
        <v>0</v>
      </c>
    </row>
    <row r="76" spans="2:12" x14ac:dyDescent="0.25">
      <c r="B76" s="9"/>
      <c r="C76" s="2"/>
      <c r="D76" s="2"/>
      <c r="E76" s="2"/>
      <c r="G76" s="42">
        <f>SUM(G74:G75)</f>
        <v>3720000063.0900002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83864412.14</f>
        <v>83864412.140000001</v>
      </c>
    </row>
    <row r="83" spans="1:13" x14ac:dyDescent="0.25">
      <c r="A83" s="52" t="s">
        <v>156</v>
      </c>
      <c r="B83" s="57" t="s">
        <v>103</v>
      </c>
      <c r="G83" s="40">
        <f>85641700</f>
        <v>85641700</v>
      </c>
    </row>
    <row r="84" spans="1:13" x14ac:dyDescent="0.25">
      <c r="A84" s="69" t="s">
        <v>267</v>
      </c>
      <c r="B84" s="57" t="s">
        <v>268</v>
      </c>
      <c r="G84" s="40"/>
    </row>
    <row r="85" spans="1:13" x14ac:dyDescent="0.25">
      <c r="A85" s="52" t="s">
        <v>157</v>
      </c>
      <c r="B85" s="57" t="s">
        <v>104</v>
      </c>
      <c r="G85" s="40">
        <f>5122679.57</f>
        <v>5122679.57</v>
      </c>
    </row>
    <row r="86" spans="1:13" x14ac:dyDescent="0.25">
      <c r="A86" s="52" t="s">
        <v>158</v>
      </c>
      <c r="B86" s="57" t="s">
        <v>105</v>
      </c>
      <c r="G86" s="68">
        <f>2185500.8</f>
        <v>2185500.7999999998</v>
      </c>
      <c r="M86" s="53"/>
    </row>
    <row r="87" spans="1:13" x14ac:dyDescent="0.25">
      <c r="A87" s="52" t="s">
        <v>159</v>
      </c>
      <c r="B87" s="57" t="s">
        <v>106</v>
      </c>
      <c r="C87" s="40"/>
      <c r="G87" s="40">
        <f>70000</f>
        <v>70000</v>
      </c>
    </row>
    <row r="88" spans="1:13" x14ac:dyDescent="0.25">
      <c r="A88" s="52" t="s">
        <v>160</v>
      </c>
      <c r="B88" s="57" t="s">
        <v>107</v>
      </c>
      <c r="G88" s="68">
        <f>5987230</f>
        <v>5987230</v>
      </c>
    </row>
    <row r="89" spans="1:13" x14ac:dyDescent="0.25">
      <c r="A89" s="52" t="s">
        <v>227</v>
      </c>
      <c r="B89" s="64" t="s">
        <v>228</v>
      </c>
      <c r="G89" s="40"/>
    </row>
    <row r="90" spans="1:13" x14ac:dyDescent="0.25">
      <c r="A90" s="52" t="s">
        <v>253</v>
      </c>
      <c r="B90" s="64" t="s">
        <v>254</v>
      </c>
      <c r="G90" s="40"/>
    </row>
    <row r="91" spans="1:13" x14ac:dyDescent="0.25">
      <c r="A91" s="52" t="s">
        <v>269</v>
      </c>
      <c r="B91" s="64" t="s">
        <v>270</v>
      </c>
      <c r="G91" s="40"/>
    </row>
    <row r="92" spans="1:13" x14ac:dyDescent="0.25">
      <c r="A92" s="52" t="s">
        <v>161</v>
      </c>
      <c r="B92" s="57" t="s">
        <v>108</v>
      </c>
      <c r="G92" s="40">
        <f>11723481.48</f>
        <v>11723481.48</v>
      </c>
    </row>
    <row r="93" spans="1:13" x14ac:dyDescent="0.25">
      <c r="A93" s="52" t="s">
        <v>162</v>
      </c>
      <c r="B93" s="57" t="s">
        <v>109</v>
      </c>
      <c r="G93" s="40">
        <f>11157572</f>
        <v>11157572</v>
      </c>
    </row>
    <row r="94" spans="1:13" x14ac:dyDescent="0.25">
      <c r="A94" s="52" t="s">
        <v>163</v>
      </c>
      <c r="B94" s="57" t="s">
        <v>110</v>
      </c>
      <c r="G94" s="40">
        <f>1664506.65</f>
        <v>1664506.65</v>
      </c>
    </row>
    <row r="95" spans="1:13" x14ac:dyDescent="0.25">
      <c r="G95" s="42">
        <f>G82+G83+G84+G85+G86+G87+G88+G89+G90+G91+G92+G93+G94</f>
        <v>207417082.63999999</v>
      </c>
      <c r="I95" s="40"/>
      <c r="J95" s="48"/>
    </row>
    <row r="98" spans="1:12" x14ac:dyDescent="0.25">
      <c r="H98" s="25"/>
      <c r="L98" s="48"/>
    </row>
    <row r="99" spans="1:12" x14ac:dyDescent="0.25">
      <c r="H99" s="27"/>
    </row>
    <row r="100" spans="1:12" x14ac:dyDescent="0.25">
      <c r="H100" s="29"/>
    </row>
    <row r="101" spans="1:12" x14ac:dyDescent="0.25">
      <c r="H101" s="25"/>
    </row>
    <row r="102" spans="1:12" x14ac:dyDescent="0.25">
      <c r="H102" s="25"/>
    </row>
    <row r="103" spans="1:12" x14ac:dyDescent="0.25">
      <c r="H103" s="25"/>
    </row>
    <row r="104" spans="1:12" x14ac:dyDescent="0.25">
      <c r="H104" s="25"/>
    </row>
    <row r="105" spans="1:12" x14ac:dyDescent="0.25">
      <c r="H105" s="25"/>
    </row>
    <row r="106" spans="1:12" x14ac:dyDescent="0.25">
      <c r="H106" s="30"/>
    </row>
    <row r="107" spans="1:12" x14ac:dyDescent="0.25">
      <c r="A107" s="51" t="s">
        <v>89</v>
      </c>
      <c r="B107" s="51" t="s">
        <v>90</v>
      </c>
      <c r="C107" s="40"/>
      <c r="E107" s="48"/>
      <c r="G107" s="6" t="s">
        <v>101</v>
      </c>
      <c r="H107" s="30"/>
    </row>
    <row r="108" spans="1:12" x14ac:dyDescent="0.25">
      <c r="A108" s="70" t="s">
        <v>271</v>
      </c>
      <c r="B108" s="8" t="s">
        <v>272</v>
      </c>
      <c r="C108" s="40"/>
      <c r="E108" s="48"/>
      <c r="G108" s="40"/>
      <c r="H108" s="30"/>
    </row>
    <row r="109" spans="1:12" x14ac:dyDescent="0.25">
      <c r="A109" s="52" t="s">
        <v>259</v>
      </c>
      <c r="B109" s="57" t="s">
        <v>260</v>
      </c>
      <c r="C109" s="40"/>
      <c r="E109" s="48"/>
      <c r="G109" s="40"/>
      <c r="H109" s="30"/>
    </row>
    <row r="110" spans="1:12" x14ac:dyDescent="0.25">
      <c r="A110" s="52" t="s">
        <v>164</v>
      </c>
      <c r="B110" s="57" t="s">
        <v>111</v>
      </c>
      <c r="G110" s="40">
        <f>6524121.03</f>
        <v>6524121.0300000003</v>
      </c>
      <c r="H110" s="30"/>
    </row>
    <row r="111" spans="1:12" x14ac:dyDescent="0.25">
      <c r="A111" s="52" t="s">
        <v>165</v>
      </c>
      <c r="B111" s="57" t="s">
        <v>112</v>
      </c>
      <c r="G111" s="40">
        <f>2503724.59</f>
        <v>2503724.59</v>
      </c>
      <c r="H111" s="30"/>
    </row>
    <row r="112" spans="1:12" x14ac:dyDescent="0.25">
      <c r="A112" s="52" t="s">
        <v>166</v>
      </c>
      <c r="B112" s="57" t="s">
        <v>113</v>
      </c>
      <c r="G112" s="40">
        <f>3076003.55</f>
        <v>3076003.55</v>
      </c>
      <c r="H112" s="30"/>
    </row>
    <row r="113" spans="1:9" x14ac:dyDescent="0.25">
      <c r="A113" s="52" t="s">
        <v>167</v>
      </c>
      <c r="B113" s="57" t="s">
        <v>114</v>
      </c>
      <c r="G113" s="40"/>
      <c r="H113" s="30"/>
    </row>
    <row r="114" spans="1:9" x14ac:dyDescent="0.25">
      <c r="A114" s="52" t="s">
        <v>241</v>
      </c>
      <c r="B114" s="57" t="s">
        <v>242</v>
      </c>
      <c r="G114" s="40"/>
      <c r="H114" s="30"/>
      <c r="I114" s="40"/>
    </row>
    <row r="115" spans="1:9" x14ac:dyDescent="0.25">
      <c r="A115" s="52" t="s">
        <v>168</v>
      </c>
      <c r="B115" s="57" t="s">
        <v>115</v>
      </c>
      <c r="G115" s="40"/>
      <c r="H115" s="30"/>
      <c r="I115" s="40"/>
    </row>
    <row r="116" spans="1:9" x14ac:dyDescent="0.25">
      <c r="A116" s="52" t="s">
        <v>169</v>
      </c>
      <c r="B116" s="57" t="s">
        <v>116</v>
      </c>
      <c r="G116" s="40"/>
      <c r="H116" s="30"/>
    </row>
    <row r="117" spans="1:9" x14ac:dyDescent="0.25">
      <c r="A117" s="52" t="s">
        <v>170</v>
      </c>
      <c r="B117" s="64" t="s">
        <v>117</v>
      </c>
      <c r="G117" s="40">
        <f>1406772.5</f>
        <v>1406772.5</v>
      </c>
      <c r="H117" s="30"/>
    </row>
    <row r="118" spans="1:9" x14ac:dyDescent="0.25">
      <c r="A118" s="69" t="s">
        <v>306</v>
      </c>
      <c r="B118" s="64" t="s">
        <v>307</v>
      </c>
      <c r="G118" s="40"/>
      <c r="H118" s="30"/>
    </row>
    <row r="119" spans="1:9" x14ac:dyDescent="0.25">
      <c r="A119" s="52" t="s">
        <v>171</v>
      </c>
      <c r="B119" s="57" t="s">
        <v>118</v>
      </c>
      <c r="G119" s="40"/>
      <c r="H119" s="30"/>
    </row>
    <row r="120" spans="1:9" x14ac:dyDescent="0.25">
      <c r="A120" s="69" t="s">
        <v>310</v>
      </c>
      <c r="B120" s="57" t="s">
        <v>311</v>
      </c>
      <c r="G120" s="40"/>
      <c r="H120" s="30"/>
    </row>
    <row r="121" spans="1:9" x14ac:dyDescent="0.25">
      <c r="A121" s="52" t="s">
        <v>172</v>
      </c>
      <c r="B121" s="57" t="s">
        <v>119</v>
      </c>
      <c r="G121" s="40">
        <f>500000</f>
        <v>500000</v>
      </c>
      <c r="H121" s="30"/>
    </row>
    <row r="122" spans="1:9" x14ac:dyDescent="0.25">
      <c r="A122" s="52" t="s">
        <v>226</v>
      </c>
      <c r="B122" s="57" t="s">
        <v>120</v>
      </c>
      <c r="G122" s="40">
        <f>3238425.09</f>
        <v>3238425.09</v>
      </c>
      <c r="H122" s="27"/>
    </row>
    <row r="123" spans="1:9" x14ac:dyDescent="0.25">
      <c r="A123" s="52" t="s">
        <v>173</v>
      </c>
      <c r="B123" s="57" t="s">
        <v>121</v>
      </c>
      <c r="G123" s="40"/>
      <c r="H123" s="29"/>
    </row>
    <row r="124" spans="1:9" x14ac:dyDescent="0.25">
      <c r="A124" s="52" t="s">
        <v>174</v>
      </c>
      <c r="B124" s="57" t="s">
        <v>122</v>
      </c>
      <c r="G124" s="40">
        <f>899229.03</f>
        <v>899229.03</v>
      </c>
      <c r="H124" s="25"/>
    </row>
    <row r="125" spans="1:9" x14ac:dyDescent="0.25">
      <c r="A125" s="52" t="s">
        <v>220</v>
      </c>
      <c r="B125" s="57" t="s">
        <v>221</v>
      </c>
      <c r="G125" s="40"/>
      <c r="H125" s="27"/>
    </row>
    <row r="126" spans="1:9" x14ac:dyDescent="0.25">
      <c r="A126" s="69" t="s">
        <v>273</v>
      </c>
      <c r="B126" s="57" t="s">
        <v>274</v>
      </c>
      <c r="G126" s="40"/>
      <c r="H126" s="27"/>
    </row>
    <row r="127" spans="1:9" x14ac:dyDescent="0.25">
      <c r="A127" s="52" t="s">
        <v>222</v>
      </c>
      <c r="B127" s="57" t="s">
        <v>223</v>
      </c>
      <c r="G127" s="40"/>
      <c r="H127" s="29"/>
    </row>
    <row r="128" spans="1:9" x14ac:dyDescent="0.25">
      <c r="A128" s="52" t="s">
        <v>224</v>
      </c>
      <c r="B128" s="57" t="s">
        <v>225</v>
      </c>
      <c r="G128" s="40"/>
      <c r="H128" s="25"/>
    </row>
    <row r="129" spans="1:8" x14ac:dyDescent="0.25">
      <c r="A129" s="52" t="s">
        <v>175</v>
      </c>
      <c r="B129" s="57" t="s">
        <v>244</v>
      </c>
      <c r="G129" s="40"/>
      <c r="H129" s="25"/>
    </row>
    <row r="130" spans="1:8" x14ac:dyDescent="0.25">
      <c r="A130" s="52" t="s">
        <v>243</v>
      </c>
      <c r="B130" s="57" t="s">
        <v>123</v>
      </c>
      <c r="G130" s="40"/>
      <c r="H130" s="25"/>
    </row>
    <row r="131" spans="1:8" x14ac:dyDescent="0.25">
      <c r="A131" s="52" t="s">
        <v>176</v>
      </c>
      <c r="B131" s="64" t="s">
        <v>124</v>
      </c>
      <c r="G131" s="40">
        <f>1650610.04</f>
        <v>1650610.04</v>
      </c>
      <c r="H131" s="25"/>
    </row>
    <row r="132" spans="1:8" x14ac:dyDescent="0.25">
      <c r="A132" s="52" t="s">
        <v>245</v>
      </c>
      <c r="B132" s="64" t="s">
        <v>246</v>
      </c>
      <c r="G132" s="40"/>
      <c r="H132" s="25"/>
    </row>
    <row r="133" spans="1:8" x14ac:dyDescent="0.25">
      <c r="A133" s="52" t="s">
        <v>177</v>
      </c>
      <c r="B133" s="57" t="s">
        <v>125</v>
      </c>
      <c r="G133" s="40"/>
      <c r="H133" s="25"/>
    </row>
    <row r="134" spans="1:8" x14ac:dyDescent="0.25">
      <c r="A134" s="52" t="s">
        <v>178</v>
      </c>
      <c r="B134" s="57" t="s">
        <v>126</v>
      </c>
      <c r="G134" s="40"/>
      <c r="H134" s="25"/>
    </row>
    <row r="135" spans="1:8" x14ac:dyDescent="0.25">
      <c r="A135" s="52" t="s">
        <v>179</v>
      </c>
      <c r="B135" s="57" t="s">
        <v>127</v>
      </c>
      <c r="G135" s="40">
        <f>18351.36</f>
        <v>18351.36</v>
      </c>
      <c r="H135" s="25"/>
    </row>
    <row r="136" spans="1:8" x14ac:dyDescent="0.25">
      <c r="A136" s="52" t="s">
        <v>255</v>
      </c>
      <c r="B136" s="57" t="s">
        <v>256</v>
      </c>
      <c r="G136" s="40"/>
      <c r="H136" s="25"/>
    </row>
    <row r="137" spans="1:8" x14ac:dyDescent="0.25">
      <c r="A137" s="69" t="s">
        <v>275</v>
      </c>
      <c r="B137" s="57" t="s">
        <v>276</v>
      </c>
      <c r="G137" s="40"/>
      <c r="H137" s="25"/>
    </row>
    <row r="138" spans="1:8" x14ac:dyDescent="0.25">
      <c r="A138" s="69" t="s">
        <v>277</v>
      </c>
      <c r="B138" s="57" t="s">
        <v>278</v>
      </c>
      <c r="G138" s="40"/>
      <c r="H138" s="25"/>
    </row>
    <row r="139" spans="1:8" x14ac:dyDescent="0.25">
      <c r="A139" s="69" t="s">
        <v>308</v>
      </c>
      <c r="B139" s="57" t="s">
        <v>309</v>
      </c>
      <c r="G139" s="40"/>
      <c r="H139" s="25"/>
    </row>
    <row r="140" spans="1:8" x14ac:dyDescent="0.25">
      <c r="A140" s="52" t="s">
        <v>180</v>
      </c>
      <c r="B140" s="57" t="s">
        <v>128</v>
      </c>
      <c r="G140" s="40"/>
      <c r="H140" s="25"/>
    </row>
    <row r="141" spans="1:8" x14ac:dyDescent="0.25">
      <c r="A141" s="69" t="s">
        <v>279</v>
      </c>
      <c r="B141" s="57" t="s">
        <v>280</v>
      </c>
      <c r="G141" s="40">
        <f>30585.6</f>
        <v>30585.599999999999</v>
      </c>
      <c r="H141" s="25"/>
    </row>
    <row r="142" spans="1:8" x14ac:dyDescent="0.25">
      <c r="A142" s="52" t="s">
        <v>181</v>
      </c>
      <c r="B142" s="57" t="s">
        <v>129</v>
      </c>
      <c r="G142" s="40">
        <f>582050.24</f>
        <v>582050.24</v>
      </c>
      <c r="H142" s="25"/>
    </row>
    <row r="143" spans="1:8" x14ac:dyDescent="0.25">
      <c r="A143" s="52" t="s">
        <v>247</v>
      </c>
      <c r="B143" s="57" t="s">
        <v>248</v>
      </c>
      <c r="G143" s="40"/>
      <c r="H143" s="25"/>
    </row>
    <row r="144" spans="1:8" x14ac:dyDescent="0.25">
      <c r="A144" s="69" t="s">
        <v>281</v>
      </c>
      <c r="B144" s="57" t="s">
        <v>282</v>
      </c>
      <c r="G144" s="40"/>
      <c r="H144" s="25"/>
    </row>
    <row r="145" spans="1:10" x14ac:dyDescent="0.25">
      <c r="A145" s="52" t="s">
        <v>182</v>
      </c>
      <c r="B145" s="57" t="s">
        <v>130</v>
      </c>
      <c r="G145" s="40">
        <f>1285</f>
        <v>1285</v>
      </c>
      <c r="H145" s="25"/>
    </row>
    <row r="146" spans="1:10" x14ac:dyDescent="0.25">
      <c r="A146" s="52" t="s">
        <v>249</v>
      </c>
      <c r="B146" s="57" t="s">
        <v>250</v>
      </c>
      <c r="G146" s="40">
        <f>0.07</f>
        <v>7.0000000000000007E-2</v>
      </c>
      <c r="H146" s="25"/>
    </row>
    <row r="147" spans="1:10" x14ac:dyDescent="0.25">
      <c r="A147" s="52" t="s">
        <v>183</v>
      </c>
      <c r="B147" s="57" t="s">
        <v>131</v>
      </c>
      <c r="G147" s="40"/>
      <c r="H147" s="25"/>
    </row>
    <row r="148" spans="1:10" x14ac:dyDescent="0.25">
      <c r="A148" s="52" t="s">
        <v>257</v>
      </c>
      <c r="B148" s="57" t="s">
        <v>258</v>
      </c>
      <c r="G148" s="40"/>
      <c r="H148" s="25"/>
    </row>
    <row r="149" spans="1:10" x14ac:dyDescent="0.25">
      <c r="A149" s="52" t="s">
        <v>184</v>
      </c>
      <c r="B149" s="57" t="s">
        <v>132</v>
      </c>
      <c r="G149" s="40">
        <f>398993.4</f>
        <v>398993.4</v>
      </c>
      <c r="H149" s="25"/>
    </row>
    <row r="150" spans="1:10" x14ac:dyDescent="0.25">
      <c r="A150" s="69" t="s">
        <v>315</v>
      </c>
      <c r="B150" s="57" t="s">
        <v>316</v>
      </c>
      <c r="G150" s="40">
        <f>300000</f>
        <v>300000</v>
      </c>
      <c r="H150" s="25"/>
    </row>
    <row r="151" spans="1:10" x14ac:dyDescent="0.25">
      <c r="A151" s="52" t="s">
        <v>185</v>
      </c>
      <c r="B151" s="57" t="s">
        <v>133</v>
      </c>
      <c r="G151" s="40">
        <f>394272</f>
        <v>394272</v>
      </c>
      <c r="H151" s="25"/>
    </row>
    <row r="152" spans="1:10" x14ac:dyDescent="0.25">
      <c r="A152" s="52" t="s">
        <v>238</v>
      </c>
      <c r="B152" s="64" t="s">
        <v>239</v>
      </c>
      <c r="G152" s="40"/>
      <c r="H152" s="25"/>
    </row>
    <row r="153" spans="1:10" x14ac:dyDescent="0.25">
      <c r="A153" s="52" t="s">
        <v>186</v>
      </c>
      <c r="B153" s="57" t="s">
        <v>134</v>
      </c>
      <c r="G153" s="40">
        <f>2056915.41</f>
        <v>2056915.41</v>
      </c>
      <c r="H153" s="25"/>
    </row>
    <row r="154" spans="1:10" x14ac:dyDescent="0.25">
      <c r="A154" s="52" t="s">
        <v>187</v>
      </c>
      <c r="B154" s="57" t="s">
        <v>135</v>
      </c>
      <c r="G154" s="40"/>
      <c r="H154" s="25"/>
    </row>
    <row r="155" spans="1:10" x14ac:dyDescent="0.25">
      <c r="A155" s="52" t="s">
        <v>188</v>
      </c>
      <c r="B155" s="57" t="s">
        <v>136</v>
      </c>
      <c r="G155" s="40">
        <f>2020820.8</f>
        <v>2020820.8</v>
      </c>
      <c r="H155" s="27"/>
    </row>
    <row r="156" spans="1:10" x14ac:dyDescent="0.25">
      <c r="C156" s="11"/>
      <c r="E156" s="17"/>
      <c r="G156" s="42">
        <f>SUM(G108:G155)</f>
        <v>25602159.710000001</v>
      </c>
      <c r="H156" s="29"/>
      <c r="I156" s="40"/>
      <c r="J156" s="48"/>
    </row>
    <row r="159" spans="1:10" x14ac:dyDescent="0.25">
      <c r="I159" s="40"/>
      <c r="J159" s="48"/>
    </row>
    <row r="160" spans="1:10" x14ac:dyDescent="0.25">
      <c r="H160" s="25"/>
    </row>
    <row r="161" spans="1:8" x14ac:dyDescent="0.25">
      <c r="H161" s="27"/>
    </row>
    <row r="162" spans="1:8" x14ac:dyDescent="0.25">
      <c r="H162" s="29"/>
    </row>
    <row r="163" spans="1:8" x14ac:dyDescent="0.25">
      <c r="H163" s="25"/>
    </row>
    <row r="164" spans="1:8" x14ac:dyDescent="0.25">
      <c r="H164" s="25"/>
    </row>
    <row r="165" spans="1:8" x14ac:dyDescent="0.25">
      <c r="H165" s="25"/>
    </row>
    <row r="166" spans="1:8" x14ac:dyDescent="0.25">
      <c r="H166" s="25"/>
    </row>
    <row r="169" spans="1:8" x14ac:dyDescent="0.25">
      <c r="A169" s="51" t="s">
        <v>91</v>
      </c>
      <c r="B169" s="51" t="s">
        <v>92</v>
      </c>
      <c r="C169" s="17"/>
      <c r="G169" s="6" t="s">
        <v>137</v>
      </c>
      <c r="H169" s="25"/>
    </row>
    <row r="170" spans="1:8" x14ac:dyDescent="0.25">
      <c r="A170" s="52" t="s">
        <v>189</v>
      </c>
      <c r="B170" s="57" t="s">
        <v>138</v>
      </c>
      <c r="G170" s="40">
        <f>2345736.74</f>
        <v>2345736.7400000002</v>
      </c>
      <c r="H170" s="25"/>
    </row>
    <row r="171" spans="1:8" x14ac:dyDescent="0.25">
      <c r="A171" s="52" t="s">
        <v>190</v>
      </c>
      <c r="B171" s="57" t="s">
        <v>139</v>
      </c>
      <c r="G171" s="40">
        <f>28025</f>
        <v>28025</v>
      </c>
      <c r="H171" s="27"/>
    </row>
    <row r="172" spans="1:8" x14ac:dyDescent="0.25">
      <c r="A172" s="52" t="s">
        <v>191</v>
      </c>
      <c r="B172" s="57" t="s">
        <v>140</v>
      </c>
      <c r="G172" s="40"/>
      <c r="H172" s="29"/>
    </row>
    <row r="173" spans="1:8" x14ac:dyDescent="0.25">
      <c r="A173" s="52" t="s">
        <v>235</v>
      </c>
      <c r="B173" s="57" t="s">
        <v>236</v>
      </c>
      <c r="G173" s="40"/>
      <c r="H173" s="25"/>
    </row>
    <row r="174" spans="1:8" x14ac:dyDescent="0.25">
      <c r="A174" s="52" t="s">
        <v>233</v>
      </c>
      <c r="B174" s="57" t="s">
        <v>234</v>
      </c>
      <c r="G174" s="40"/>
      <c r="H174" s="25"/>
    </row>
    <row r="175" spans="1:8" x14ac:dyDescent="0.25">
      <c r="A175" s="52" t="s">
        <v>192</v>
      </c>
      <c r="B175" s="57" t="s">
        <v>141</v>
      </c>
      <c r="G175" s="40"/>
      <c r="H175" s="25"/>
    </row>
    <row r="176" spans="1:8" x14ac:dyDescent="0.25">
      <c r="A176" s="52" t="s">
        <v>193</v>
      </c>
      <c r="B176" s="57" t="s">
        <v>142</v>
      </c>
      <c r="G176" s="40"/>
      <c r="H176" s="25"/>
    </row>
    <row r="177" spans="1:11" x14ac:dyDescent="0.25">
      <c r="A177" s="69" t="s">
        <v>283</v>
      </c>
      <c r="B177" s="57" t="s">
        <v>284</v>
      </c>
      <c r="G177" s="40"/>
      <c r="H177" s="25"/>
    </row>
    <row r="178" spans="1:11" x14ac:dyDescent="0.25">
      <c r="A178" s="69" t="s">
        <v>285</v>
      </c>
      <c r="B178" s="57" t="s">
        <v>286</v>
      </c>
      <c r="G178" s="40"/>
      <c r="H178" s="25"/>
    </row>
    <row r="179" spans="1:11" x14ac:dyDescent="0.25">
      <c r="A179" s="52" t="s">
        <v>261</v>
      </c>
      <c r="B179" s="57" t="s">
        <v>262</v>
      </c>
      <c r="G179" s="40">
        <f>121069</f>
        <v>121069</v>
      </c>
      <c r="H179" s="25"/>
      <c r="K179" s="69"/>
    </row>
    <row r="180" spans="1:11" x14ac:dyDescent="0.25">
      <c r="A180" s="52" t="s">
        <v>263</v>
      </c>
      <c r="B180" s="57" t="s">
        <v>264</v>
      </c>
      <c r="G180" s="40"/>
      <c r="H180" s="25"/>
    </row>
    <row r="181" spans="1:11" x14ac:dyDescent="0.25">
      <c r="A181" s="52" t="s">
        <v>194</v>
      </c>
      <c r="B181" s="57" t="s">
        <v>143</v>
      </c>
      <c r="G181" s="40"/>
      <c r="H181" s="25"/>
    </row>
    <row r="182" spans="1:11" x14ac:dyDescent="0.25">
      <c r="A182" s="52" t="s">
        <v>196</v>
      </c>
      <c r="B182" s="57" t="s">
        <v>144</v>
      </c>
      <c r="G182" s="40"/>
      <c r="H182" s="25"/>
    </row>
    <row r="183" spans="1:11" x14ac:dyDescent="0.25">
      <c r="A183" s="52" t="s">
        <v>195</v>
      </c>
      <c r="B183" s="57" t="s">
        <v>145</v>
      </c>
      <c r="G183" s="40">
        <f>4000.01</f>
        <v>4000.01</v>
      </c>
      <c r="H183" s="25"/>
    </row>
    <row r="184" spans="1:11" x14ac:dyDescent="0.25">
      <c r="A184" s="52" t="s">
        <v>317</v>
      </c>
      <c r="B184" s="57" t="s">
        <v>237</v>
      </c>
      <c r="G184" s="40"/>
      <c r="H184" s="27"/>
    </row>
    <row r="185" spans="1:11" x14ac:dyDescent="0.25">
      <c r="A185" s="52" t="s">
        <v>197</v>
      </c>
      <c r="B185" s="57" t="s">
        <v>146</v>
      </c>
      <c r="G185" s="40">
        <f>414250.8</f>
        <v>414250.8</v>
      </c>
    </row>
    <row r="186" spans="1:11" x14ac:dyDescent="0.25">
      <c r="A186" s="69" t="s">
        <v>265</v>
      </c>
      <c r="B186" s="57" t="s">
        <v>266</v>
      </c>
      <c r="G186" s="40"/>
    </row>
    <row r="187" spans="1:11" x14ac:dyDescent="0.25">
      <c r="A187" s="52" t="s">
        <v>198</v>
      </c>
      <c r="B187" s="57" t="s">
        <v>147</v>
      </c>
      <c r="G187" s="40"/>
    </row>
    <row r="188" spans="1:11" x14ac:dyDescent="0.25">
      <c r="A188" s="52" t="s">
        <v>199</v>
      </c>
      <c r="B188" s="57" t="s">
        <v>148</v>
      </c>
      <c r="G188" s="40">
        <f>204805</f>
        <v>204805</v>
      </c>
    </row>
    <row r="189" spans="1:11" x14ac:dyDescent="0.25">
      <c r="A189" s="52" t="s">
        <v>229</v>
      </c>
      <c r="B189" s="57" t="s">
        <v>230</v>
      </c>
      <c r="G189" s="40"/>
    </row>
    <row r="190" spans="1:11" x14ac:dyDescent="0.25">
      <c r="A190" s="52" t="s">
        <v>200</v>
      </c>
      <c r="B190" s="57" t="s">
        <v>149</v>
      </c>
      <c r="G190" s="40">
        <f>191266.2</f>
        <v>191266.2</v>
      </c>
    </row>
    <row r="191" spans="1:11" x14ac:dyDescent="0.25">
      <c r="A191" s="52" t="s">
        <v>251</v>
      </c>
      <c r="B191" s="57" t="s">
        <v>252</v>
      </c>
      <c r="G191" s="40">
        <f>25299.98</f>
        <v>25299.98</v>
      </c>
    </row>
    <row r="192" spans="1:11" x14ac:dyDescent="0.25">
      <c r="A192" s="52" t="s">
        <v>231</v>
      </c>
      <c r="B192" s="57" t="s">
        <v>232</v>
      </c>
      <c r="G192" s="40">
        <f>64150</f>
        <v>64150</v>
      </c>
      <c r="J192" s="48"/>
    </row>
    <row r="193" spans="1:10" x14ac:dyDescent="0.25">
      <c r="A193" s="52" t="s">
        <v>201</v>
      </c>
      <c r="B193" s="57" t="s">
        <v>150</v>
      </c>
      <c r="G193" s="40">
        <f>948991.58</f>
        <v>948991.58</v>
      </c>
    </row>
    <row r="194" spans="1:10" x14ac:dyDescent="0.25">
      <c r="B194" s="25"/>
      <c r="G194" s="42">
        <f>SUM(G170:G193)</f>
        <v>4347594.3099999996</v>
      </c>
      <c r="I194" s="40"/>
      <c r="J194" s="48"/>
    </row>
    <row r="197" spans="1:10" x14ac:dyDescent="0.25">
      <c r="A197" s="51" t="s">
        <v>93</v>
      </c>
      <c r="B197" s="51" t="s">
        <v>94</v>
      </c>
      <c r="G197" s="6" t="s">
        <v>151</v>
      </c>
    </row>
    <row r="198" spans="1:10" x14ac:dyDescent="0.25">
      <c r="A198" s="52" t="s">
        <v>202</v>
      </c>
      <c r="B198" s="57" t="s">
        <v>152</v>
      </c>
      <c r="G198" s="40">
        <f>3474171404.92</f>
        <v>3474171404.9200001</v>
      </c>
      <c r="I198" s="40"/>
      <c r="J198" s="40"/>
    </row>
    <row r="199" spans="1:10" x14ac:dyDescent="0.25">
      <c r="A199" s="52" t="s">
        <v>203</v>
      </c>
      <c r="B199" s="57" t="s">
        <v>153</v>
      </c>
      <c r="G199" s="40">
        <f>7544486.21</f>
        <v>7544486.21</v>
      </c>
    </row>
    <row r="200" spans="1:10" x14ac:dyDescent="0.25">
      <c r="A200" s="69" t="s">
        <v>303</v>
      </c>
      <c r="B200" s="57" t="s">
        <v>304</v>
      </c>
      <c r="G200" s="40"/>
    </row>
    <row r="201" spans="1:10" x14ac:dyDescent="0.25">
      <c r="A201" s="52" t="s">
        <v>204</v>
      </c>
      <c r="B201" s="57" t="s">
        <v>205</v>
      </c>
      <c r="G201" s="40">
        <f>730052</f>
        <v>730052</v>
      </c>
    </row>
    <row r="202" spans="1:10" x14ac:dyDescent="0.25">
      <c r="G202" s="42">
        <f>SUM(G198:G201)</f>
        <v>3482445943.1300001</v>
      </c>
      <c r="I202" s="40"/>
      <c r="J202" s="48"/>
    </row>
    <row r="203" spans="1:10" x14ac:dyDescent="0.25">
      <c r="B203" s="25"/>
    </row>
    <row r="210" spans="1:10" x14ac:dyDescent="0.25">
      <c r="I210" s="40"/>
      <c r="J210" s="48"/>
    </row>
    <row r="215" spans="1:10" x14ac:dyDescent="0.25">
      <c r="A215" s="51" t="s">
        <v>206</v>
      </c>
      <c r="B215" s="51" t="s">
        <v>207</v>
      </c>
      <c r="G215" s="6" t="s">
        <v>212</v>
      </c>
    </row>
    <row r="216" spans="1:10" x14ac:dyDescent="0.25">
      <c r="A216" s="70" t="s">
        <v>301</v>
      </c>
      <c r="B216" s="8" t="s">
        <v>302</v>
      </c>
      <c r="G216" s="40">
        <f>170846.3</f>
        <v>170846.3</v>
      </c>
    </row>
    <row r="217" spans="1:10" x14ac:dyDescent="0.25">
      <c r="A217" s="52" t="s">
        <v>213</v>
      </c>
      <c r="B217" s="57" t="s">
        <v>214</v>
      </c>
      <c r="G217" s="40"/>
    </row>
    <row r="218" spans="1:10" x14ac:dyDescent="0.25">
      <c r="A218" s="69" t="s">
        <v>287</v>
      </c>
      <c r="B218" s="57" t="s">
        <v>288</v>
      </c>
      <c r="G218" s="40"/>
    </row>
    <row r="219" spans="1:10" x14ac:dyDescent="0.25">
      <c r="A219" s="69" t="s">
        <v>289</v>
      </c>
      <c r="B219" s="57" t="s">
        <v>290</v>
      </c>
      <c r="G219" s="40"/>
    </row>
    <row r="220" spans="1:10" x14ac:dyDescent="0.25">
      <c r="A220" s="69" t="s">
        <v>291</v>
      </c>
      <c r="B220" s="57" t="s">
        <v>292</v>
      </c>
      <c r="G220" s="40"/>
    </row>
    <row r="221" spans="1:10" x14ac:dyDescent="0.25">
      <c r="A221" s="69" t="s">
        <v>293</v>
      </c>
      <c r="B221" s="57" t="s">
        <v>294</v>
      </c>
      <c r="G221" s="40"/>
    </row>
    <row r="222" spans="1:10" x14ac:dyDescent="0.25">
      <c r="A222" s="69" t="s">
        <v>295</v>
      </c>
      <c r="B222" s="57" t="s">
        <v>296</v>
      </c>
      <c r="G222" s="40"/>
    </row>
    <row r="223" spans="1:10" x14ac:dyDescent="0.25">
      <c r="A223" s="69" t="s">
        <v>297</v>
      </c>
      <c r="B223" s="57" t="s">
        <v>298</v>
      </c>
      <c r="G223" s="40"/>
    </row>
    <row r="224" spans="1:10" x14ac:dyDescent="0.25">
      <c r="A224" s="69" t="s">
        <v>299</v>
      </c>
      <c r="B224" s="57" t="s">
        <v>300</v>
      </c>
      <c r="G224" s="40">
        <f>16437</f>
        <v>16437</v>
      </c>
    </row>
    <row r="225" spans="1:7" x14ac:dyDescent="0.25">
      <c r="A225" s="52" t="s">
        <v>215</v>
      </c>
      <c r="B225" s="57" t="s">
        <v>216</v>
      </c>
      <c r="G225" s="40"/>
    </row>
    <row r="226" spans="1:7" x14ac:dyDescent="0.25">
      <c r="A226" s="69" t="s">
        <v>312</v>
      </c>
      <c r="B226" s="57" t="s">
        <v>313</v>
      </c>
      <c r="G226" s="40"/>
    </row>
    <row r="227" spans="1:7" x14ac:dyDescent="0.25">
      <c r="G227" s="42">
        <f>SUM(G216:G226)</f>
        <v>187283.3</v>
      </c>
    </row>
    <row r="230" spans="1:7" x14ac:dyDescent="0.25">
      <c r="A230" s="51" t="s">
        <v>209</v>
      </c>
      <c r="B230" s="51" t="s">
        <v>210</v>
      </c>
      <c r="G230" s="6" t="s">
        <v>217</v>
      </c>
    </row>
    <row r="231" spans="1:7" x14ac:dyDescent="0.25">
      <c r="A231" s="52" t="s">
        <v>218</v>
      </c>
      <c r="B231" s="57" t="s">
        <v>219</v>
      </c>
      <c r="G231" s="40"/>
    </row>
    <row r="232" spans="1:7" x14ac:dyDescent="0.25">
      <c r="G232" s="42">
        <f>SUM(G231:G231)</f>
        <v>0</v>
      </c>
    </row>
    <row r="239" spans="1:7" x14ac:dyDescent="0.25">
      <c r="B239" s="31" t="s">
        <v>25</v>
      </c>
      <c r="D239" s="24"/>
      <c r="G239" s="23" t="s">
        <v>240</v>
      </c>
    </row>
    <row r="240" spans="1:7" x14ac:dyDescent="0.25">
      <c r="B240" s="32" t="s">
        <v>26</v>
      </c>
      <c r="F240" s="67" t="s">
        <v>305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2024-05-10T19:59:37Z</cp:lastPrinted>
  <dcterms:created xsi:type="dcterms:W3CDTF">2023-03-31T14:59:57Z</dcterms:created>
  <dcterms:modified xsi:type="dcterms:W3CDTF">2024-05-13T14:03:26Z</dcterms:modified>
</cp:coreProperties>
</file>