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MAYO 2024\Transparencia\Archivo Exel\"/>
    </mc:Choice>
  </mc:AlternateContent>
  <bookViews>
    <workbookView xWindow="0" yWindow="0" windowWidth="20490" windowHeight="7755"/>
  </bookViews>
  <sheets>
    <sheet name="Estado de Situacion" sheetId="1" r:id="rId1"/>
    <sheet name="Estado de Resultado" sheetId="2" r:id="rId2"/>
    <sheet name="Nota a los Estado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0" i="3" l="1"/>
  <c r="G201" i="3"/>
  <c r="G223" i="3"/>
  <c r="G220" i="3"/>
  <c r="G204" i="3"/>
  <c r="G203" i="3"/>
  <c r="G176" i="3"/>
  <c r="G173" i="3"/>
  <c r="G195" i="3"/>
  <c r="G194" i="3"/>
  <c r="G193" i="3"/>
  <c r="G190" i="3"/>
  <c r="G189" i="3"/>
  <c r="G185" i="3"/>
  <c r="G183" i="3"/>
  <c r="G177" i="3"/>
  <c r="G170" i="3"/>
  <c r="G154" i="3"/>
  <c r="G153" i="3"/>
  <c r="G152" i="3"/>
  <c r="G151" i="3"/>
  <c r="G149" i="3"/>
  <c r="G147" i="3"/>
  <c r="G146" i="3"/>
  <c r="G145" i="3"/>
  <c r="G144" i="3"/>
  <c r="G142" i="3"/>
  <c r="G141" i="3"/>
  <c r="G131" i="3"/>
  <c r="G130" i="3"/>
  <c r="G125" i="3"/>
  <c r="G123" i="3"/>
  <c r="G122" i="3"/>
  <c r="G119" i="3"/>
  <c r="G117" i="3"/>
  <c r="G116" i="3"/>
  <c r="G115" i="3"/>
  <c r="G113" i="3"/>
  <c r="G112" i="3"/>
  <c r="G111" i="3"/>
  <c r="G110" i="3"/>
  <c r="G95" i="3"/>
  <c r="G94" i="3"/>
  <c r="G93" i="3"/>
  <c r="G90" i="3"/>
  <c r="G89" i="3"/>
  <c r="G88" i="3"/>
  <c r="G87" i="3"/>
  <c r="G86" i="3"/>
  <c r="G85" i="3"/>
  <c r="G83" i="3"/>
  <c r="G82" i="3"/>
  <c r="G205" i="3" l="1"/>
  <c r="G96" i="3"/>
  <c r="G230" i="3"/>
  <c r="G69" i="3" l="1"/>
  <c r="G76" i="3"/>
  <c r="G57" i="3" l="1"/>
  <c r="G156" i="3" l="1"/>
  <c r="G235" i="3" l="1"/>
  <c r="H29" i="2" s="1"/>
  <c r="H28" i="2"/>
  <c r="H20" i="2"/>
  <c r="G27" i="3" l="1"/>
  <c r="G30" i="3"/>
  <c r="G29" i="3"/>
  <c r="H27" i="2" l="1"/>
  <c r="G196" i="3"/>
  <c r="H25" i="2"/>
  <c r="H19" i="2"/>
  <c r="G28" i="3"/>
  <c r="G58" i="3"/>
  <c r="H34" i="1" s="1"/>
  <c r="G50" i="3"/>
  <c r="H33" i="1" s="1"/>
  <c r="G45" i="3"/>
  <c r="H26" i="1" s="1"/>
  <c r="G19" i="3"/>
  <c r="H20" i="1" s="1"/>
  <c r="G23" i="3"/>
  <c r="H21" i="1" s="1"/>
  <c r="H26" i="2" l="1"/>
  <c r="G34" i="3"/>
  <c r="H25" i="1" s="1"/>
  <c r="H21" i="2"/>
  <c r="H35" i="1" l="1"/>
  <c r="H22" i="1" l="1"/>
  <c r="H27" i="1" l="1"/>
  <c r="H29" i="1" s="1"/>
  <c r="H24" i="2"/>
  <c r="H30" i="2" s="1"/>
  <c r="H32" i="2" l="1"/>
  <c r="H34" i="2" s="1"/>
  <c r="H42" i="1" s="1"/>
  <c r="H43" i="1" s="1"/>
  <c r="H45" i="1" s="1"/>
  <c r="J45" i="1" s="1"/>
</calcChain>
</file>

<file path=xl/sharedStrings.xml><?xml version="1.0" encoding="utf-8"?>
<sst xmlns="http://schemas.openxmlformats.org/spreadsheetml/2006/main" count="356" uniqueCount="327">
  <si>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</si>
  <si>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</si>
  <si>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</si>
  <si>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</si>
  <si>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</si>
  <si>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</si>
  <si>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</si>
  <si>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</si>
  <si>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</si>
  <si>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</si>
  <si>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</si>
  <si>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</si>
  <si>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</si>
  <si>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</si>
  <si>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</si>
  <si>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</si>
  <si>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</si>
  <si>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</si>
  <si>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</si>
  <si>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</si>
  <si>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</si>
  <si>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</si>
  <si>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</si>
  <si>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</si>
  <si>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</si>
  <si>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Ana Gisell Almonte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</si>
  <si>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</si>
  <si>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</si>
  <si>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</si>
  <si>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</si>
  <si>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</si>
  <si>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</si>
  <si>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</si>
  <si>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</si>
  <si>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</si>
  <si>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</si>
  <si>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</si>
  <si>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</si>
  <si>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</si>
  <si>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</si>
  <si>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</si>
  <si>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</si>
  <si>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</si>
  <si>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</si>
  <si>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</si>
  <si>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</si>
  <si>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</si>
  <si>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</si>
  <si>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</si>
  <si>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</si>
  <si>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</si>
  <si>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</si>
  <si>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</si>
  <si>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</si>
  <si>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</si>
  <si>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</si>
  <si>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</si>
  <si>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</si>
  <si>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</si>
  <si>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</si>
  <si>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</si>
  <si>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</si>
  <si>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</si>
  <si>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</si>
  <si>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</si>
  <si>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</si>
  <si>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</si>
  <si>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</si>
  <si>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</si>
  <si>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</si>
  <si>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</si>
  <si>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</si>
  <si>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</si>
  <si>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</si>
  <si>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</si>
  <si>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</si>
  <si>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</si>
  <si>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</si>
  <si>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</si>
  <si>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</si>
  <si>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</si>
  <si>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</si>
  <si>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</si>
  <si>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</si>
  <si>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</si>
  <si>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</si>
  <si>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</si>
  <si>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</si>
  <si>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6-21</t>
  </si>
  <si>
    <t>6-22</t>
  </si>
  <si>
    <t>CONTRATACIÓN DE SERVICIOS</t>
  </si>
  <si>
    <t>6-23</t>
  </si>
  <si>
    <t>MATERIALES Y SUMINISTROS</t>
  </si>
  <si>
    <t>6-24</t>
  </si>
  <si>
    <t>TRANSFERENCIAS CORRIENTES</t>
  </si>
  <si>
    <t xml:space="preserve">INGRESOS </t>
  </si>
  <si>
    <t>41</t>
  </si>
  <si>
    <t>INGRESOS ORDINARIOS</t>
  </si>
  <si>
    <t>49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</si>
  <si>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</si>
  <si>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</si>
  <si>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</si>
  <si>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</si>
  <si>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</si>
  <si>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</si>
  <si>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</si>
  <si>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</si>
  <si>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</si>
  <si>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</si>
  <si>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</si>
  <si>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</si>
  <si>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</si>
  <si>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</si>
  <si>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</si>
  <si>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</si>
  <si>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</si>
  <si>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</si>
  <si>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</si>
  <si>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</si>
  <si>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</si>
  <si>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</si>
  <si>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</si>
  <si>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</si>
  <si>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</si>
  <si>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</si>
  <si>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</si>
  <si>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</si>
  <si>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</si>
  <si>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</si>
  <si>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</si>
  <si>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</si>
  <si>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</si>
  <si>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</si>
  <si>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</si>
  <si>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</si>
  <si>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</si>
  <si>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</si>
  <si>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</si>
  <si>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</si>
  <si>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</si>
  <si>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</si>
  <si>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</si>
  <si>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</si>
  <si>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</si>
  <si>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</si>
  <si>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</si>
  <si>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</si>
  <si>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</si>
  <si>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</si>
  <si>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</si>
  <si>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</si>
  <si>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</si>
  <si>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</si>
  <si>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</si>
  <si>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</si>
  <si>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6-2111</t>
  </si>
  <si>
    <t>6-2112</t>
  </si>
  <si>
    <t>6-2115</t>
  </si>
  <si>
    <t>6-212203</t>
  </si>
  <si>
    <t>6-212204</t>
  </si>
  <si>
    <t>6-212205</t>
  </si>
  <si>
    <t>6-2151</t>
  </si>
  <si>
    <t>6-2152</t>
  </si>
  <si>
    <t>6-2153</t>
  </si>
  <si>
    <t>6-2213</t>
  </si>
  <si>
    <t>6-2215</t>
  </si>
  <si>
    <t>6-2216</t>
  </si>
  <si>
    <t>6-2217</t>
  </si>
  <si>
    <t>6-2221</t>
  </si>
  <si>
    <t>6-2222</t>
  </si>
  <si>
    <t>6-2231</t>
  </si>
  <si>
    <t>6-2241</t>
  </si>
  <si>
    <t>6-2244</t>
  </si>
  <si>
    <t>6-225102</t>
  </si>
  <si>
    <t>6-2253</t>
  </si>
  <si>
    <t>6-2261</t>
  </si>
  <si>
    <t>6-2263</t>
  </si>
  <si>
    <t>6-227101</t>
  </si>
  <si>
    <t>6-227102</t>
  </si>
  <si>
    <t>6-227104</t>
  </si>
  <si>
    <t>6-227204</t>
  </si>
  <si>
    <t>6-227206</t>
  </si>
  <si>
    <t>6-2282</t>
  </si>
  <si>
    <t>6-2286</t>
  </si>
  <si>
    <t>6-228702</t>
  </si>
  <si>
    <t>6-228704</t>
  </si>
  <si>
    <t>6-228706</t>
  </si>
  <si>
    <t>6-2288</t>
  </si>
  <si>
    <t>6-229</t>
  </si>
  <si>
    <t>6-2311</t>
  </si>
  <si>
    <t>6-2313</t>
  </si>
  <si>
    <t>6-2322</t>
  </si>
  <si>
    <t>6-2341</t>
  </si>
  <si>
    <t>6-2353</t>
  </si>
  <si>
    <t>6-237101</t>
  </si>
  <si>
    <t>6-237104</t>
  </si>
  <si>
    <t>6-237102</t>
  </si>
  <si>
    <t>6-237106</t>
  </si>
  <si>
    <t>6-2391</t>
  </si>
  <si>
    <t>6-2392</t>
  </si>
  <si>
    <t>6-2395</t>
  </si>
  <si>
    <t>6-2399</t>
  </si>
  <si>
    <t>6-241202</t>
  </si>
  <si>
    <t>6-2414</t>
  </si>
  <si>
    <t>BECAS Y VIAJES DE ESTUDIOS</t>
  </si>
  <si>
    <t>6-26</t>
  </si>
  <si>
    <t>BIENES MUEBLES, INMUEBLES E INTANGIBLES</t>
  </si>
  <si>
    <t>Nota 14</t>
  </si>
  <si>
    <t>6-27</t>
  </si>
  <si>
    <t>OBRAS EN EDIFICACIONES</t>
  </si>
  <si>
    <t>Nota 15</t>
  </si>
  <si>
    <t>NOTA 14</t>
  </si>
  <si>
    <t>6-2613</t>
  </si>
  <si>
    <t>EQUIPO COMPUTACIONAL</t>
  </si>
  <si>
    <t>6-2683</t>
  </si>
  <si>
    <t xml:space="preserve">PROGRAMAS DE INFORMATICA Y BASE DE DATOS </t>
  </si>
  <si>
    <t>NOTA 15</t>
  </si>
  <si>
    <t>6-2712</t>
  </si>
  <si>
    <t>OBRAS PARA EDIFICACION NO RESIDENCIAL</t>
  </si>
  <si>
    <t>6-2254</t>
  </si>
  <si>
    <t>ALQUILERES DE EQUIPOS DE TRANSPORTE, TRACCIÓN Y ELEVACIÓN</t>
  </si>
  <si>
    <t>6-2258</t>
  </si>
  <si>
    <t>OTROS ALQUILERES</t>
  </si>
  <si>
    <t>6-2259</t>
  </si>
  <si>
    <t>LICENCIA INFORMATICAS</t>
  </si>
  <si>
    <t>6-225101</t>
  </si>
  <si>
    <t>6-212206</t>
  </si>
  <si>
    <t>COMPENSACIÓN POR RESULTADOS</t>
  </si>
  <si>
    <t>6-2394</t>
  </si>
  <si>
    <t>ÚTILES DESTINADOS A ACTIVIDADES DEPORTIVAS Y RECREATIVAS</t>
  </si>
  <si>
    <t>6-2398</t>
  </si>
  <si>
    <t>OTROS REPUESTOS Y ACCESORIOS MENORES</t>
  </si>
  <si>
    <t>6-2332</t>
  </si>
  <si>
    <t>PRODUCTOS DE PAPEL Y CARTÓN</t>
  </si>
  <si>
    <t>6-2331</t>
  </si>
  <si>
    <t>PAPEL DE ESCRITORIO</t>
  </si>
  <si>
    <t>ACEITES Y GRASAS</t>
  </si>
  <si>
    <t>6-228705</t>
  </si>
  <si>
    <t>SERVICIOS DE INFORMÁTICA Y SISTEMAS COMPUTARIZADOS</t>
  </si>
  <si>
    <t>Elpidio Jose Garcia Alvarez</t>
  </si>
  <si>
    <t>6-2218</t>
  </si>
  <si>
    <t>RECOLECCION DE RESIDUOS SOLIDOS</t>
  </si>
  <si>
    <t>6-2262</t>
  </si>
  <si>
    <t>SEGURO DE BIENES MUEBLES E INFRAESTRUCTURA</t>
  </si>
  <si>
    <t>6-2269</t>
  </si>
  <si>
    <t>OTROS SEGUROS</t>
  </si>
  <si>
    <t>6-227207</t>
  </si>
  <si>
    <t>MANTENIMIENTO Y REPARACIÓN DE EQUIPOS DE PRODUCCION</t>
  </si>
  <si>
    <t>6-2285</t>
  </si>
  <si>
    <t>FUMIGACION, LAVANDERIA, LIMPIEZA E HIGIENE</t>
  </si>
  <si>
    <t>6-2396</t>
  </si>
  <si>
    <t>PRODUCTOR ELECTRICOS Y AFINES</t>
  </si>
  <si>
    <t>6-212210</t>
  </si>
  <si>
    <t>BENEFICIO, ACUERDO DE DESEMPEÑOS INSTITU</t>
  </si>
  <si>
    <t>6-227106</t>
  </si>
  <si>
    <t>INSTALACIONES ELÉCTRICAS</t>
  </si>
  <si>
    <t>6-228701</t>
  </si>
  <si>
    <t>ESTUDIOS DE INGENIERÍA, ARQUITECTURA, INVESTI</t>
  </si>
  <si>
    <t>6-2212</t>
  </si>
  <si>
    <t>SERVICIOS TELEFÓNICO DE LARGA DISTANCIA</t>
  </si>
  <si>
    <t>6-2363</t>
  </si>
  <si>
    <t>PRODUCTOS METÁLICOS Y SUS DERIVADOS</t>
  </si>
  <si>
    <t>6-2364</t>
  </si>
  <si>
    <t>MINERALES</t>
  </si>
  <si>
    <t>6-2372</t>
  </si>
  <si>
    <t>PRODUCTOS QUÍMICOS Y CONEXOS</t>
  </si>
  <si>
    <t>6-2114</t>
  </si>
  <si>
    <t>SUELDO ANUAL NO. 13</t>
  </si>
  <si>
    <t>6-212215</t>
  </si>
  <si>
    <t>NOMINA COMPENZACION ANUAL EX</t>
  </si>
  <si>
    <t>6-2211</t>
  </si>
  <si>
    <t>RADIOCOMUNICACION</t>
  </si>
  <si>
    <t>6-2255</t>
  </si>
  <si>
    <t>ALQUILER DE TIERRAS</t>
  </si>
  <si>
    <t>6-227107</t>
  </si>
  <si>
    <t>SERVICIOS DE PINTURA Y DERIVADOS CON FINES D</t>
  </si>
  <si>
    <t>6-227202</t>
  </si>
  <si>
    <t>MANTENIMIENTO Y REPARACION DE EQUIPO</t>
  </si>
  <si>
    <t>6-227205</t>
  </si>
  <si>
    <t xml:space="preserve">MANTENIMIENTO Y REPARACIÓN DE EQUIPOS </t>
  </si>
  <si>
    <t>6-227208</t>
  </si>
  <si>
    <t xml:space="preserve">SERVICIOS MANTENIMIENTO, REPARACION, </t>
  </si>
  <si>
    <t>6-2355</t>
  </si>
  <si>
    <t>ARTICULOS DE PLASTICO</t>
  </si>
  <si>
    <t>6-2362</t>
  </si>
  <si>
    <t>PRODUCTOS DE VIDRIO, LOZA Y PORCELANA</t>
  </si>
  <si>
    <t>6-2614</t>
  </si>
  <si>
    <t>ELECTRODOMESTICOS</t>
  </si>
  <si>
    <t>6-2641</t>
  </si>
  <si>
    <t>AUTOMOVILES Y CAMIONES</t>
  </si>
  <si>
    <t>6-2652</t>
  </si>
  <si>
    <t>MAQUINARIA Y EQUIPO INDUSTRIAL</t>
  </si>
  <si>
    <t>6-2653</t>
  </si>
  <si>
    <t>MAQUINARIA Y EQUIPO DE CONSTRUCCION</t>
  </si>
  <si>
    <t>6-2654</t>
  </si>
  <si>
    <t>SISTEMAS DE AIRE ACONDICIONADO, CALEFACCION</t>
  </si>
  <si>
    <t>6-2656</t>
  </si>
  <si>
    <t>EQUIPO DE GENERACION ELECTRICA, APARATOS</t>
  </si>
  <si>
    <t>6-2657</t>
  </si>
  <si>
    <t>HERRAMIENTAS Y MAQUINAS-HERRAMIENTAS</t>
  </si>
  <si>
    <t>6-2611</t>
  </si>
  <si>
    <t>MUEBLES DE OFICINA Y ESTANTERIA</t>
  </si>
  <si>
    <t>6-2413</t>
  </si>
  <si>
    <t>PREMIOS LITERARIOS, DEPORTIVOS Y CULTURALES</t>
  </si>
  <si>
    <t>Sub Director Administrativo y Financiero</t>
  </si>
  <si>
    <t>6-2232</t>
  </si>
  <si>
    <t>VIÁTICOS FUERA DEL PAÍS</t>
  </si>
  <si>
    <t>6-227203</t>
  </si>
  <si>
    <t>MANTENIMIENTO Y REPARACION DE EQUIPO EDUCATIVOS</t>
  </si>
  <si>
    <t>6-2243</t>
  </si>
  <si>
    <t>ALMACENAJE</t>
  </si>
  <si>
    <t>6-2688</t>
  </si>
  <si>
    <t>LICENCIAS INFORMATICAS E INTELECTUALES</t>
  </si>
  <si>
    <t>6-228703</t>
  </si>
  <si>
    <t>SERVICIOS DE CONTABILIDAD Y AUDITORIA</t>
  </si>
  <si>
    <t>6-237105</t>
  </si>
  <si>
    <t>AL 31 DE MAYO DEL 2024</t>
  </si>
  <si>
    <t>6-212209</t>
  </si>
  <si>
    <t>BONO POR DESEMPEÑO</t>
  </si>
  <si>
    <t>6-2323</t>
  </si>
  <si>
    <t>PRENDAS DE VESTIR</t>
  </si>
  <si>
    <t>6-2334</t>
  </si>
  <si>
    <t>LIBROS, REVISTAS Y PERIODICOS</t>
  </si>
  <si>
    <t>6-2491</t>
  </si>
  <si>
    <t>TRANSFERENCIAS CORRIENTES DESTINADAS A OTRAS</t>
  </si>
  <si>
    <t>6-2412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</si>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</sst>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43" fontId="8" fillId="2" borderId="2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2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7" fillId="2" borderId="0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28575</xdr:rowOff>
    </xdr:from>
    <xdr:to>
      <xdr:col>6</xdr:col>
      <xdr:colOff>609600</xdr:colOff>
      <xdr:row>9</xdr:row>
      <xdr:rowOff>142875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4095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142875</xdr:rowOff>
    </xdr:from>
    <xdr:to>
      <xdr:col>6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1</xdr:row>
      <xdr:rowOff>142875</xdr:rowOff>
    </xdr:from>
    <xdr:to>
      <xdr:col>5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29"/>
  <sheetViews>
    <sheetView tabSelected="1" workbookViewId="0">
      <selection activeCell="D13" sqref="D13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2:8" ht="15.75" x14ac:dyDescent="0.25">
      <c r="B11" s="2"/>
      <c r="C11" s="2"/>
      <c r="D11" s="2"/>
      <c r="E11" s="2"/>
      <c r="F11" s="3" t="s">
        <v>0</v>
      </c>
      <c r="G11" s="2"/>
      <c r="H11" s="2"/>
    </row>
    <row r="12" spans="2:8" x14ac:dyDescent="0.25">
      <c r="B12" s="2"/>
      <c r="C12" s="2"/>
      <c r="D12" s="2"/>
      <c r="E12" s="2"/>
      <c r="F12" s="4" t="s">
        <v>316</v>
      </c>
      <c r="G12" s="2"/>
      <c r="H12" s="2"/>
    </row>
    <row r="13" spans="2:8" x14ac:dyDescent="0.25">
      <c r="B13" s="2"/>
      <c r="C13" s="2"/>
      <c r="D13" s="2"/>
      <c r="E13" s="2"/>
      <c r="F13" s="4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2:8" x14ac:dyDescent="0.25">
      <c r="B17" s="2"/>
      <c r="C17" s="2"/>
      <c r="D17" s="2"/>
      <c r="E17" s="2"/>
      <c r="F17" s="4"/>
      <c r="G17" s="2"/>
      <c r="H17" s="2"/>
    </row>
    <row r="18" spans="2:8" x14ac:dyDescent="0.25">
      <c r="B18" s="2"/>
      <c r="C18" s="5" t="s">
        <v>2</v>
      </c>
      <c r="D18" s="2"/>
      <c r="E18" s="2"/>
      <c r="F18" s="2"/>
      <c r="G18" s="2"/>
      <c r="H18" s="6" t="s">
        <v>3</v>
      </c>
    </row>
    <row r="19" spans="2:8" x14ac:dyDescent="0.25">
      <c r="B19" s="2"/>
      <c r="C19" s="7" t="s">
        <v>4</v>
      </c>
      <c r="D19" s="2"/>
      <c r="E19" s="2"/>
      <c r="F19" s="2"/>
      <c r="G19" s="2"/>
      <c r="H19" s="2"/>
    </row>
    <row r="20" spans="2:8" x14ac:dyDescent="0.25">
      <c r="B20" s="2"/>
      <c r="C20" s="8" t="s">
        <v>5</v>
      </c>
      <c r="D20" s="2"/>
      <c r="E20" s="22" t="s">
        <v>27</v>
      </c>
      <c r="F20" s="2"/>
      <c r="G20" s="2"/>
      <c r="H20" s="33">
        <f>'Nota a los Estado '!G19</f>
        <v>16887062.580000002</v>
      </c>
    </row>
    <row r="21" spans="2:8" x14ac:dyDescent="0.25">
      <c r="B21" s="2"/>
      <c r="C21" s="8" t="s">
        <v>6</v>
      </c>
      <c r="D21" s="2"/>
      <c r="E21" s="22" t="s">
        <v>28</v>
      </c>
      <c r="F21" s="2"/>
      <c r="G21" s="2"/>
      <c r="H21" s="13">
        <f>'Nota a los Estado '!G23</f>
        <v>287243.78000000003</v>
      </c>
    </row>
    <row r="22" spans="2:8" x14ac:dyDescent="0.25">
      <c r="B22" s="2"/>
      <c r="C22" s="9" t="s">
        <v>7</v>
      </c>
      <c r="D22" s="2"/>
      <c r="E22" s="2"/>
      <c r="F22" s="2"/>
      <c r="G22" s="2"/>
      <c r="H22" s="10">
        <f>+H20+H21</f>
        <v>17174306.360000003</v>
      </c>
    </row>
    <row r="23" spans="2:8" x14ac:dyDescent="0.25">
      <c r="B23" s="2"/>
      <c r="C23" s="9"/>
      <c r="D23" s="2"/>
      <c r="E23" s="2"/>
      <c r="F23" s="2"/>
      <c r="G23" s="2"/>
      <c r="H23" s="10"/>
    </row>
    <row r="24" spans="2:8" x14ac:dyDescent="0.25">
      <c r="B24" s="2"/>
      <c r="C24" s="7" t="s">
        <v>8</v>
      </c>
      <c r="D24" s="2"/>
      <c r="E24" s="2"/>
      <c r="F24" s="2"/>
      <c r="G24" s="2"/>
      <c r="H24" s="2"/>
    </row>
    <row r="25" spans="2:8" x14ac:dyDescent="0.25">
      <c r="B25" s="2"/>
      <c r="C25" s="8" t="s">
        <v>9</v>
      </c>
      <c r="D25" s="2"/>
      <c r="E25" s="22" t="s">
        <v>29</v>
      </c>
      <c r="F25" s="2"/>
      <c r="G25" s="2"/>
      <c r="H25" s="11">
        <f>'Nota a los Estado '!G34</f>
        <v>903310025.29999995</v>
      </c>
    </row>
    <row r="26" spans="2:8" x14ac:dyDescent="0.25">
      <c r="B26" s="2"/>
      <c r="C26" s="8" t="s">
        <v>10</v>
      </c>
      <c r="D26" s="2"/>
      <c r="E26" s="22" t="s">
        <v>30</v>
      </c>
      <c r="F26" s="2"/>
      <c r="G26" s="2"/>
      <c r="H26" s="45">
        <f>'Nota a los Estado '!G45</f>
        <v>-683082803.59000003</v>
      </c>
    </row>
    <row r="27" spans="2:8" x14ac:dyDescent="0.25">
      <c r="B27" s="2"/>
      <c r="C27" s="9" t="s">
        <v>11</v>
      </c>
      <c r="D27" s="2"/>
      <c r="E27" s="2"/>
      <c r="F27" s="2"/>
      <c r="G27" s="2"/>
      <c r="H27" s="11">
        <f>+H25+H26</f>
        <v>220227221.70999992</v>
      </c>
    </row>
    <row r="28" spans="2:8" x14ac:dyDescent="0.25">
      <c r="B28" s="2"/>
      <c r="C28" s="9"/>
      <c r="D28" s="2"/>
      <c r="E28" s="2"/>
      <c r="F28" s="2"/>
      <c r="G28" s="2"/>
      <c r="H28" s="12"/>
    </row>
    <row r="29" spans="2:8" ht="16.5" thickBot="1" x14ac:dyDescent="0.3">
      <c r="B29" s="2"/>
      <c r="C29" s="14" t="s">
        <v>12</v>
      </c>
      <c r="D29" s="2"/>
      <c r="E29" s="2"/>
      <c r="F29" s="2"/>
      <c r="G29" s="2"/>
      <c r="H29" s="49">
        <f>+H22+H27</f>
        <v>237401528.06999993</v>
      </c>
    </row>
    <row r="30" spans="2:8" ht="15.75" thickTop="1" x14ac:dyDescent="0.25">
      <c r="B30" s="2"/>
      <c r="C30" s="2"/>
      <c r="D30" s="2"/>
      <c r="E30" s="2"/>
      <c r="F30" s="2"/>
      <c r="G30" s="2"/>
      <c r="H30" s="10"/>
    </row>
    <row r="31" spans="2:8" x14ac:dyDescent="0.25">
      <c r="B31" s="2"/>
      <c r="C31" s="5" t="s">
        <v>13</v>
      </c>
      <c r="D31" s="2"/>
      <c r="E31" s="2"/>
      <c r="F31" s="2"/>
      <c r="G31" s="2"/>
      <c r="H31" s="2"/>
    </row>
    <row r="32" spans="2:8" x14ac:dyDescent="0.25">
      <c r="B32" s="2"/>
      <c r="C32" s="7" t="s">
        <v>14</v>
      </c>
      <c r="D32" s="2"/>
      <c r="E32" s="2"/>
      <c r="F32" s="2"/>
      <c r="G32" s="2"/>
      <c r="H32" s="2"/>
    </row>
    <row r="33" spans="2:11" x14ac:dyDescent="0.25">
      <c r="B33" s="2"/>
      <c r="C33" s="8" t="s">
        <v>15</v>
      </c>
      <c r="D33" s="2"/>
      <c r="E33" s="22" t="s">
        <v>31</v>
      </c>
      <c r="F33" s="2"/>
      <c r="G33" s="2"/>
      <c r="H33" s="16">
        <f>'Nota a los Estado '!G50</f>
        <v>130713030.34</v>
      </c>
    </row>
    <row r="34" spans="2:11" x14ac:dyDescent="0.25">
      <c r="B34" s="2"/>
      <c r="C34" s="8" t="s">
        <v>16</v>
      </c>
      <c r="D34" s="2"/>
      <c r="E34" s="22" t="s">
        <v>32</v>
      </c>
      <c r="F34" s="2"/>
      <c r="G34" s="2"/>
      <c r="H34" s="13">
        <f>'Nota a los Estado '!G58</f>
        <v>10240936.33</v>
      </c>
    </row>
    <row r="35" spans="2:11" x14ac:dyDescent="0.25">
      <c r="B35" s="2"/>
      <c r="C35" s="9" t="s">
        <v>17</v>
      </c>
      <c r="D35" s="2"/>
      <c r="E35" s="2"/>
      <c r="F35" s="2"/>
      <c r="G35" s="2"/>
      <c r="H35" s="10">
        <f>+H33+H34</f>
        <v>140953966.67000002</v>
      </c>
      <c r="K35" s="17"/>
    </row>
    <row r="36" spans="2:11" x14ac:dyDescent="0.25">
      <c r="B36" s="2"/>
      <c r="C36" s="9"/>
      <c r="D36" s="2"/>
      <c r="E36" s="2"/>
      <c r="F36" s="2"/>
      <c r="G36" s="2"/>
      <c r="H36" s="2"/>
    </row>
    <row r="37" spans="2:11" x14ac:dyDescent="0.25">
      <c r="B37" s="2"/>
      <c r="C37" s="9" t="s">
        <v>18</v>
      </c>
      <c r="D37" s="2"/>
      <c r="E37" s="2"/>
      <c r="F37" s="2"/>
      <c r="G37" s="2"/>
      <c r="H37" s="11"/>
    </row>
    <row r="38" spans="2:11" x14ac:dyDescent="0.25">
      <c r="B38" s="2"/>
      <c r="C38" s="9" t="s">
        <v>19</v>
      </c>
      <c r="D38" s="2"/>
      <c r="E38" s="22" t="s">
        <v>33</v>
      </c>
      <c r="F38" s="2"/>
      <c r="G38" s="2"/>
      <c r="H38" s="13">
        <v>0</v>
      </c>
    </row>
    <row r="39" spans="2:11" x14ac:dyDescent="0.25">
      <c r="B39" s="2"/>
      <c r="C39" s="9" t="s">
        <v>20</v>
      </c>
      <c r="D39" s="2"/>
      <c r="E39" s="2"/>
      <c r="F39" s="2"/>
      <c r="G39" s="2"/>
      <c r="H39" s="10">
        <v>0</v>
      </c>
    </row>
    <row r="40" spans="2:11" x14ac:dyDescent="0.25">
      <c r="B40" s="2"/>
      <c r="C40" s="9"/>
      <c r="D40" s="2"/>
      <c r="E40" s="2"/>
      <c r="F40" s="2"/>
      <c r="G40" s="2"/>
      <c r="H40" s="10"/>
    </row>
    <row r="41" spans="2:11" x14ac:dyDescent="0.25">
      <c r="B41" s="2"/>
      <c r="C41" s="18" t="s">
        <v>21</v>
      </c>
      <c r="D41" s="2"/>
      <c r="E41" s="2"/>
      <c r="F41" s="2"/>
      <c r="G41" s="2"/>
      <c r="H41" s="2"/>
    </row>
    <row r="42" spans="2:11" x14ac:dyDescent="0.25">
      <c r="B42" s="2"/>
      <c r="C42" s="8" t="s">
        <v>22</v>
      </c>
      <c r="D42" s="2"/>
      <c r="E42" s="22" t="s">
        <v>36</v>
      </c>
      <c r="F42" s="2"/>
      <c r="G42" s="2"/>
      <c r="H42" s="13">
        <f>'Nota a los Estado '!G69</f>
        <v>96447561.399999738</v>
      </c>
      <c r="I42" s="11"/>
    </row>
    <row r="43" spans="2:11" x14ac:dyDescent="0.25">
      <c r="B43" s="2"/>
      <c r="C43" s="9" t="s">
        <v>23</v>
      </c>
      <c r="D43" s="2"/>
      <c r="E43" s="2"/>
      <c r="F43" s="2"/>
      <c r="G43" s="2"/>
      <c r="H43" s="10">
        <f>+H42</f>
        <v>96447561.399999738</v>
      </c>
    </row>
    <row r="44" spans="2:11" x14ac:dyDescent="0.25">
      <c r="B44" s="19"/>
      <c r="C44" s="2"/>
      <c r="D44" s="2"/>
      <c r="E44" s="2"/>
      <c r="F44" s="2"/>
      <c r="G44" s="19"/>
      <c r="H44" s="2"/>
      <c r="J44" s="17"/>
      <c r="K44" s="17"/>
    </row>
    <row r="45" spans="2:11" ht="15.75" thickBot="1" x14ac:dyDescent="0.3">
      <c r="B45" s="2"/>
      <c r="C45" s="20" t="s">
        <v>24</v>
      </c>
      <c r="D45" s="2"/>
      <c r="E45" s="2"/>
      <c r="F45" s="2"/>
      <c r="G45" s="2"/>
      <c r="H45" s="49">
        <f>+H43+H35</f>
        <v>237401528.06999975</v>
      </c>
      <c r="J45" s="17">
        <f>H29-H45</f>
        <v>0</v>
      </c>
    </row>
    <row r="46" spans="2:11" ht="15.75" thickTop="1" x14ac:dyDescent="0.25">
      <c r="B46" s="2"/>
      <c r="C46" s="20"/>
      <c r="D46" s="2"/>
      <c r="E46" s="2"/>
      <c r="F46" s="2"/>
      <c r="G46" s="2"/>
      <c r="H46" s="15"/>
    </row>
    <row r="47" spans="2:11" x14ac:dyDescent="0.25">
      <c r="B47" s="2"/>
      <c r="C47" s="20"/>
      <c r="D47" s="2"/>
      <c r="E47" s="2"/>
      <c r="F47" s="2"/>
      <c r="G47" s="2"/>
      <c r="J47" s="15"/>
    </row>
    <row r="48" spans="2:11" x14ac:dyDescent="0.25">
      <c r="B48" s="2"/>
      <c r="C48" s="20"/>
      <c r="D48" s="2"/>
      <c r="E48" s="2"/>
      <c r="F48" s="2"/>
      <c r="G48" s="2"/>
      <c r="H48" s="61"/>
      <c r="I48" s="17"/>
      <c r="J48" s="17"/>
    </row>
    <row r="49" spans="2:9" x14ac:dyDescent="0.25">
      <c r="H49" s="17"/>
    </row>
    <row r="50" spans="2:9" x14ac:dyDescent="0.25">
      <c r="B50" s="22"/>
      <c r="C50" s="22"/>
      <c r="E50" s="35"/>
      <c r="F50" s="24"/>
      <c r="H50" s="23"/>
    </row>
    <row r="51" spans="2:9" x14ac:dyDescent="0.25">
      <c r="E51" s="34"/>
      <c r="F51" s="24"/>
    </row>
    <row r="52" spans="2:9" x14ac:dyDescent="0.25">
      <c r="D52" s="21"/>
      <c r="F52" s="19"/>
      <c r="I52" s="2"/>
    </row>
    <row r="53" spans="2:9" x14ac:dyDescent="0.25">
      <c r="B53" s="22"/>
      <c r="C53" s="22"/>
      <c r="D53" s="21"/>
      <c r="F53" s="24"/>
      <c r="H53" s="2"/>
      <c r="I53" s="2"/>
    </row>
    <row r="54" spans="2:9" x14ac:dyDescent="0.25">
      <c r="B54" s="31" t="s">
        <v>25</v>
      </c>
      <c r="C54" s="24"/>
      <c r="D54" s="24"/>
      <c r="F54" s="2"/>
      <c r="G54" s="2"/>
      <c r="H54" s="23" t="s">
        <v>239</v>
      </c>
      <c r="I54" s="24"/>
    </row>
    <row r="55" spans="2:9" x14ac:dyDescent="0.25">
      <c r="B55" s="32" t="s">
        <v>26</v>
      </c>
      <c r="C55" s="9"/>
      <c r="D55" s="24"/>
      <c r="G55" s="67" t="s">
        <v>304</v>
      </c>
      <c r="I55" s="24"/>
    </row>
    <row r="58" spans="2:9" x14ac:dyDescent="0.25">
      <c r="B58" s="26"/>
      <c r="C58" s="26"/>
    </row>
    <row r="59" spans="2:9" x14ac:dyDescent="0.25">
      <c r="H59" s="17"/>
      <c r="I59" s="27"/>
    </row>
    <row r="60" spans="2:9" x14ac:dyDescent="0.25">
      <c r="C60" s="28"/>
      <c r="I60" s="29"/>
    </row>
    <row r="61" spans="2:9" x14ac:dyDescent="0.25">
      <c r="B61" s="26"/>
      <c r="C61" s="26"/>
      <c r="I61" s="25"/>
    </row>
    <row r="62" spans="2:9" x14ac:dyDescent="0.25">
      <c r="I62" s="27"/>
    </row>
    <row r="63" spans="2:9" x14ac:dyDescent="0.25">
      <c r="C63" s="28"/>
      <c r="I63" s="29"/>
    </row>
    <row r="65" spans="2:9" x14ac:dyDescent="0.25">
      <c r="C65" s="28"/>
      <c r="I65" s="29"/>
    </row>
    <row r="67" spans="2:9" x14ac:dyDescent="0.25">
      <c r="C67" s="28"/>
      <c r="I67" s="29"/>
    </row>
    <row r="68" spans="2:9" x14ac:dyDescent="0.25">
      <c r="B68" s="26"/>
      <c r="C68" s="26"/>
      <c r="I68" s="25"/>
    </row>
    <row r="69" spans="2:9" x14ac:dyDescent="0.25">
      <c r="B69" s="26"/>
      <c r="C69" s="26"/>
      <c r="I69" s="25"/>
    </row>
    <row r="70" spans="2:9" x14ac:dyDescent="0.25">
      <c r="B70" s="26"/>
      <c r="C70" s="26"/>
      <c r="I70" s="25"/>
    </row>
    <row r="71" spans="2:9" x14ac:dyDescent="0.25">
      <c r="B71" s="26"/>
      <c r="C71" s="26"/>
      <c r="I71" s="25"/>
    </row>
    <row r="72" spans="2:9" x14ac:dyDescent="0.25">
      <c r="B72" s="26"/>
      <c r="C72" s="26"/>
      <c r="I72" s="25"/>
    </row>
    <row r="73" spans="2:9" x14ac:dyDescent="0.25">
      <c r="B73" s="26"/>
      <c r="C73" s="26"/>
      <c r="I73" s="25"/>
    </row>
    <row r="74" spans="2:9" x14ac:dyDescent="0.25">
      <c r="I74" s="27"/>
    </row>
    <row r="75" spans="2:9" x14ac:dyDescent="0.25">
      <c r="C75" s="28"/>
      <c r="I75" s="29"/>
    </row>
    <row r="76" spans="2:9" x14ac:dyDescent="0.25">
      <c r="B76" s="26"/>
      <c r="C76" s="26"/>
      <c r="I76" s="25"/>
    </row>
    <row r="77" spans="2:9" x14ac:dyDescent="0.25">
      <c r="I77" s="27"/>
    </row>
    <row r="78" spans="2:9" x14ac:dyDescent="0.25">
      <c r="C78" s="28"/>
      <c r="I78" s="29"/>
    </row>
    <row r="79" spans="2:9" x14ac:dyDescent="0.25">
      <c r="B79" s="26"/>
      <c r="C79" s="26"/>
      <c r="I79" s="25"/>
    </row>
    <row r="80" spans="2:9" x14ac:dyDescent="0.25">
      <c r="B80" s="26"/>
      <c r="C80" s="26"/>
      <c r="I80" s="25"/>
    </row>
    <row r="81" spans="2:9" x14ac:dyDescent="0.25">
      <c r="B81" s="26"/>
      <c r="C81" s="26"/>
      <c r="I81" s="25"/>
    </row>
    <row r="82" spans="2:9" x14ac:dyDescent="0.25">
      <c r="B82" s="26"/>
      <c r="C82" s="26"/>
      <c r="I82" s="25"/>
    </row>
    <row r="83" spans="2:9" x14ac:dyDescent="0.25">
      <c r="B83" s="26"/>
      <c r="C83" s="26"/>
      <c r="I83" s="25"/>
    </row>
    <row r="84" spans="2:9" x14ac:dyDescent="0.25">
      <c r="B84" s="26"/>
      <c r="C84" s="26"/>
      <c r="I84" s="30"/>
    </row>
    <row r="85" spans="2:9" x14ac:dyDescent="0.25">
      <c r="I85" s="27"/>
    </row>
    <row r="86" spans="2:9" x14ac:dyDescent="0.25">
      <c r="C86" s="28"/>
      <c r="I86" s="29"/>
    </row>
    <row r="87" spans="2:9" x14ac:dyDescent="0.25">
      <c r="B87" s="26"/>
      <c r="C87" s="26"/>
      <c r="I87" s="30"/>
    </row>
    <row r="88" spans="2:9" x14ac:dyDescent="0.25">
      <c r="B88" s="26"/>
      <c r="C88" s="26"/>
      <c r="I88" s="30"/>
    </row>
    <row r="89" spans="2:9" x14ac:dyDescent="0.25">
      <c r="B89" s="26"/>
      <c r="C89" s="26"/>
      <c r="I89" s="30"/>
    </row>
    <row r="90" spans="2:9" x14ac:dyDescent="0.25">
      <c r="B90" s="26"/>
      <c r="C90" s="26"/>
      <c r="I90" s="30"/>
    </row>
    <row r="91" spans="2:9" x14ac:dyDescent="0.25">
      <c r="B91" s="26"/>
      <c r="C91" s="26"/>
      <c r="I91" s="30"/>
    </row>
    <row r="92" spans="2:9" x14ac:dyDescent="0.25">
      <c r="B92" s="26"/>
      <c r="C92" s="26"/>
      <c r="I92" s="30"/>
    </row>
    <row r="93" spans="2:9" x14ac:dyDescent="0.25">
      <c r="B93" s="26"/>
      <c r="C93" s="26"/>
      <c r="I93" s="30"/>
    </row>
    <row r="94" spans="2:9" x14ac:dyDescent="0.25">
      <c r="B94" s="26"/>
      <c r="C94" s="26"/>
      <c r="I94" s="30"/>
    </row>
    <row r="95" spans="2:9" x14ac:dyDescent="0.25">
      <c r="I95" s="27"/>
    </row>
    <row r="96" spans="2:9" x14ac:dyDescent="0.25">
      <c r="C96" s="28"/>
      <c r="I96" s="29"/>
    </row>
    <row r="97" spans="2:9" x14ac:dyDescent="0.25">
      <c r="B97" s="26"/>
      <c r="C97" s="26"/>
      <c r="I97" s="25"/>
    </row>
    <row r="98" spans="2:9" x14ac:dyDescent="0.25">
      <c r="I98" s="27"/>
    </row>
    <row r="99" spans="2:9" x14ac:dyDescent="0.25">
      <c r="C99" s="28"/>
      <c r="I99" s="29"/>
    </row>
    <row r="100" spans="2:9" x14ac:dyDescent="0.25">
      <c r="B100" s="26"/>
      <c r="C100" s="26"/>
      <c r="I100" s="25"/>
    </row>
    <row r="101" spans="2:9" x14ac:dyDescent="0.25">
      <c r="B101" s="26"/>
      <c r="C101" s="26"/>
      <c r="I101" s="25"/>
    </row>
    <row r="102" spans="2:9" x14ac:dyDescent="0.25">
      <c r="B102" s="26"/>
      <c r="C102" s="26"/>
      <c r="I102" s="25"/>
    </row>
    <row r="103" spans="2:9" x14ac:dyDescent="0.25">
      <c r="B103" s="26"/>
      <c r="C103" s="26"/>
      <c r="I103" s="25"/>
    </row>
    <row r="104" spans="2:9" x14ac:dyDescent="0.25">
      <c r="B104" s="26"/>
      <c r="C104" s="26"/>
      <c r="I104" s="25"/>
    </row>
    <row r="105" spans="2:9" x14ac:dyDescent="0.25">
      <c r="B105" s="26"/>
      <c r="C105" s="26"/>
      <c r="I105" s="25"/>
    </row>
    <row r="106" spans="2:9" x14ac:dyDescent="0.25">
      <c r="B106" s="26"/>
      <c r="C106" s="26"/>
      <c r="I106" s="25"/>
    </row>
    <row r="107" spans="2:9" x14ac:dyDescent="0.25">
      <c r="B107" s="26"/>
      <c r="C107" s="26"/>
      <c r="I107" s="25"/>
    </row>
    <row r="108" spans="2:9" x14ac:dyDescent="0.25">
      <c r="B108" s="26"/>
      <c r="C108" s="26"/>
      <c r="I108" s="25"/>
    </row>
    <row r="109" spans="2:9" x14ac:dyDescent="0.25">
      <c r="B109" s="26"/>
      <c r="C109" s="26"/>
      <c r="I109" s="25"/>
    </row>
    <row r="110" spans="2:9" x14ac:dyDescent="0.25">
      <c r="B110" s="26"/>
      <c r="C110" s="26"/>
      <c r="I110" s="25"/>
    </row>
    <row r="111" spans="2:9" x14ac:dyDescent="0.25">
      <c r="B111" s="26"/>
      <c r="C111" s="26"/>
      <c r="I111" s="25"/>
    </row>
    <row r="112" spans="2:9" x14ac:dyDescent="0.25">
      <c r="B112" s="26"/>
      <c r="C112" s="26"/>
      <c r="I112" s="25"/>
    </row>
    <row r="113" spans="2:9" x14ac:dyDescent="0.25">
      <c r="I113" s="27"/>
    </row>
    <row r="114" spans="2:9" x14ac:dyDescent="0.25">
      <c r="C114" s="28"/>
      <c r="I114" s="29"/>
    </row>
    <row r="115" spans="2:9" x14ac:dyDescent="0.25">
      <c r="B115" s="26"/>
      <c r="C115" s="26"/>
      <c r="I115" s="25"/>
    </row>
    <row r="116" spans="2:9" x14ac:dyDescent="0.25">
      <c r="I116" s="27"/>
    </row>
    <row r="117" spans="2:9" x14ac:dyDescent="0.25">
      <c r="C117" s="28"/>
      <c r="I117" s="29"/>
    </row>
    <row r="118" spans="2:9" x14ac:dyDescent="0.25">
      <c r="B118" s="26"/>
      <c r="C118" s="26"/>
      <c r="I118" s="25"/>
    </row>
    <row r="119" spans="2:9" x14ac:dyDescent="0.25">
      <c r="B119" s="26"/>
      <c r="C119" s="26"/>
      <c r="I119" s="25"/>
    </row>
    <row r="120" spans="2:9" x14ac:dyDescent="0.25">
      <c r="B120" s="26"/>
      <c r="C120" s="26"/>
      <c r="I120" s="25"/>
    </row>
    <row r="121" spans="2:9" x14ac:dyDescent="0.25">
      <c r="I121" s="27"/>
    </row>
    <row r="122" spans="2:9" x14ac:dyDescent="0.25">
      <c r="C122" s="28"/>
      <c r="I122" s="29"/>
    </row>
    <row r="123" spans="2:9" x14ac:dyDescent="0.25">
      <c r="B123" s="26"/>
      <c r="C123" s="26"/>
      <c r="I123" s="25"/>
    </row>
    <row r="124" spans="2:9" x14ac:dyDescent="0.25">
      <c r="B124" s="26"/>
      <c r="C124" s="26"/>
      <c r="I124" s="25"/>
    </row>
    <row r="125" spans="2:9" x14ac:dyDescent="0.25">
      <c r="B125" s="26"/>
      <c r="C125" s="26"/>
      <c r="I125" s="25"/>
    </row>
    <row r="126" spans="2:9" x14ac:dyDescent="0.25">
      <c r="B126" s="26"/>
      <c r="C126" s="26"/>
      <c r="I126" s="25"/>
    </row>
    <row r="127" spans="2:9" x14ac:dyDescent="0.25">
      <c r="B127" s="26"/>
      <c r="C127" s="26"/>
      <c r="I127" s="25"/>
    </row>
    <row r="128" spans="2:9" x14ac:dyDescent="0.25">
      <c r="B128" s="26"/>
      <c r="C128" s="26"/>
      <c r="I128" s="25"/>
    </row>
    <row r="129" spans="9:9" x14ac:dyDescent="0.25">
      <c r="I129" s="27"/>
    </row>
  </sheetData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topLeftCell="A40" workbookViewId="0">
      <selection activeCell="E48" sqref="E48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2:8" ht="15.75" x14ac:dyDescent="0.25">
      <c r="B11" s="2"/>
      <c r="C11" s="2"/>
      <c r="D11" s="2"/>
      <c r="E11" s="65" t="s">
        <v>34</v>
      </c>
      <c r="G11" s="2"/>
      <c r="H11" s="2"/>
    </row>
    <row r="12" spans="2:8" x14ac:dyDescent="0.25">
      <c r="B12" s="2"/>
      <c r="C12" s="2"/>
      <c r="D12" s="2"/>
      <c r="E12" s="50" t="s">
        <v>316</v>
      </c>
      <c r="G12" s="2"/>
      <c r="H12" s="2"/>
    </row>
    <row r="13" spans="2:8" x14ac:dyDescent="0.25">
      <c r="B13" s="2"/>
      <c r="C13" s="2"/>
      <c r="D13" s="2"/>
      <c r="E13" s="66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1:13" x14ac:dyDescent="0.25">
      <c r="B17" s="2"/>
      <c r="C17" s="2"/>
      <c r="D17" s="2"/>
      <c r="E17" s="2"/>
      <c r="F17" s="4"/>
      <c r="G17" s="2"/>
      <c r="H17" s="2"/>
    </row>
    <row r="18" spans="1:13" x14ac:dyDescent="0.25">
      <c r="B18" s="2"/>
      <c r="C18" s="5" t="s">
        <v>95</v>
      </c>
      <c r="D18" s="2"/>
      <c r="E18" s="2"/>
      <c r="F18" s="2"/>
      <c r="G18" s="2"/>
      <c r="H18" s="6" t="s">
        <v>3</v>
      </c>
    </row>
    <row r="19" spans="1:13" x14ac:dyDescent="0.25">
      <c r="A19" s="55" t="s">
        <v>96</v>
      </c>
      <c r="C19" s="52" t="s">
        <v>97</v>
      </c>
      <c r="D19" s="2"/>
      <c r="F19" s="22" t="s">
        <v>37</v>
      </c>
      <c r="G19" s="2"/>
      <c r="H19" s="33">
        <f>'Nota a los Estado '!G76</f>
        <v>5324235300.9399996</v>
      </c>
    </row>
    <row r="20" spans="1:13" x14ac:dyDescent="0.25">
      <c r="A20" s="22" t="s">
        <v>98</v>
      </c>
      <c r="C20" s="8" t="s">
        <v>35</v>
      </c>
      <c r="D20" s="2"/>
      <c r="F20" s="2"/>
      <c r="G20" s="2"/>
      <c r="H20" s="13">
        <f>'Nota a los Estado '!G75</f>
        <v>0</v>
      </c>
    </row>
    <row r="21" spans="1:13" x14ac:dyDescent="0.25">
      <c r="A21" s="2"/>
      <c r="C21" s="9" t="s">
        <v>38</v>
      </c>
      <c r="D21" s="2"/>
      <c r="E21" s="2"/>
      <c r="F21" s="2"/>
      <c r="G21" s="2"/>
      <c r="H21" s="10">
        <f>+H19+H20</f>
        <v>5324235300.9399996</v>
      </c>
      <c r="J21" s="48"/>
      <c r="K21" s="48"/>
    </row>
    <row r="22" spans="1:13" x14ac:dyDescent="0.25">
      <c r="A22" s="2"/>
      <c r="C22" s="9"/>
      <c r="D22" s="2"/>
      <c r="E22" s="2"/>
      <c r="F22" s="2"/>
      <c r="G22" s="2"/>
      <c r="H22" s="10"/>
    </row>
    <row r="23" spans="1:13" x14ac:dyDescent="0.25">
      <c r="A23" s="2"/>
      <c r="C23" s="7" t="s">
        <v>39</v>
      </c>
      <c r="D23" s="2"/>
      <c r="E23" s="2"/>
      <c r="F23" s="2"/>
      <c r="G23" s="2"/>
      <c r="H23" s="2"/>
    </row>
    <row r="24" spans="1:13" x14ac:dyDescent="0.25">
      <c r="A24" s="22" t="s">
        <v>88</v>
      </c>
      <c r="C24" s="54" t="s">
        <v>87</v>
      </c>
      <c r="D24" s="2"/>
      <c r="F24" s="22" t="s">
        <v>40</v>
      </c>
      <c r="G24" s="2"/>
      <c r="H24" s="53">
        <f>'Nota a los Estado '!G96</f>
        <v>284015596.02999997</v>
      </c>
    </row>
    <row r="25" spans="1:13" x14ac:dyDescent="0.25">
      <c r="A25" s="22" t="s">
        <v>89</v>
      </c>
      <c r="C25" s="8" t="s">
        <v>90</v>
      </c>
      <c r="D25" s="2"/>
      <c r="F25" s="22" t="s">
        <v>41</v>
      </c>
      <c r="G25" s="2"/>
      <c r="H25" s="53">
        <f>'Nota a los Estado '!G156</f>
        <v>29206209.560000002</v>
      </c>
    </row>
    <row r="26" spans="1:13" x14ac:dyDescent="0.25">
      <c r="A26" s="22" t="s">
        <v>91</v>
      </c>
      <c r="C26" s="8" t="s">
        <v>92</v>
      </c>
      <c r="D26" s="2"/>
      <c r="F26" s="22" t="s">
        <v>42</v>
      </c>
      <c r="G26" s="2"/>
      <c r="H26" s="53">
        <f>'Nota a los Estado '!G196</f>
        <v>3375481.9899999998</v>
      </c>
    </row>
    <row r="27" spans="1:13" x14ac:dyDescent="0.25">
      <c r="A27" s="22" t="s">
        <v>93</v>
      </c>
      <c r="C27" s="8" t="s">
        <v>94</v>
      </c>
      <c r="D27" s="2"/>
      <c r="F27" s="22" t="s">
        <v>43</v>
      </c>
      <c r="G27" s="2"/>
      <c r="H27" s="11">
        <f>'Nota a los Estado '!G205</f>
        <v>5007369440.96</v>
      </c>
    </row>
    <row r="28" spans="1:13" x14ac:dyDescent="0.25">
      <c r="A28" s="22" t="s">
        <v>205</v>
      </c>
      <c r="C28" s="52" t="s">
        <v>206</v>
      </c>
      <c r="D28" s="2"/>
      <c r="F28" s="22" t="s">
        <v>207</v>
      </c>
      <c r="G28" s="2"/>
      <c r="H28" s="11">
        <f>'Nota a los Estado '!G230</f>
        <v>268572.40000000002</v>
      </c>
    </row>
    <row r="29" spans="1:13" x14ac:dyDescent="0.25">
      <c r="A29" s="22" t="s">
        <v>208</v>
      </c>
      <c r="C29" s="52" t="s">
        <v>209</v>
      </c>
      <c r="D29" s="2"/>
      <c r="F29" s="22" t="s">
        <v>210</v>
      </c>
      <c r="G29" s="2"/>
      <c r="H29" s="13">
        <f>'Nota a los Estado '!G235</f>
        <v>0</v>
      </c>
    </row>
    <row r="30" spans="1:13" x14ac:dyDescent="0.25">
      <c r="B30" s="2"/>
      <c r="C30" s="9" t="s">
        <v>44</v>
      </c>
      <c r="D30" s="2"/>
      <c r="E30" s="2"/>
      <c r="F30" s="2"/>
      <c r="G30" s="2"/>
      <c r="H30" s="41">
        <f>SUM(H24:H29)</f>
        <v>5324235300.9399996</v>
      </c>
      <c r="J30" s="40"/>
      <c r="K30" s="48"/>
      <c r="L30" s="48"/>
      <c r="M30" s="48"/>
    </row>
    <row r="31" spans="1:13" x14ac:dyDescent="0.25">
      <c r="B31" s="2"/>
      <c r="C31" s="9"/>
      <c r="D31" s="2"/>
      <c r="E31" s="2"/>
      <c r="F31" s="2"/>
      <c r="G31" s="2"/>
      <c r="H31" s="12"/>
    </row>
    <row r="32" spans="1:13" x14ac:dyDescent="0.25">
      <c r="B32" s="2"/>
      <c r="C32" s="62" t="s">
        <v>45</v>
      </c>
      <c r="D32" s="2"/>
      <c r="E32" s="2"/>
      <c r="F32" s="2"/>
      <c r="G32" s="2"/>
      <c r="H32" s="41">
        <f>H21-H30</f>
        <v>0</v>
      </c>
    </row>
    <row r="33" spans="2:10" x14ac:dyDescent="0.25">
      <c r="B33" s="2"/>
      <c r="C33" s="2"/>
      <c r="D33" s="2"/>
      <c r="E33" s="2"/>
      <c r="F33" s="2"/>
      <c r="G33" s="2"/>
      <c r="H33" s="10"/>
    </row>
    <row r="34" spans="2:10" ht="15.75" thickBot="1" x14ac:dyDescent="0.3">
      <c r="B34" s="2"/>
      <c r="C34" s="62" t="s">
        <v>46</v>
      </c>
      <c r="D34" s="2"/>
      <c r="E34" s="2"/>
      <c r="F34" s="2"/>
      <c r="G34" s="2"/>
      <c r="H34" s="59">
        <f>H32</f>
        <v>0</v>
      </c>
      <c r="J34" s="48"/>
    </row>
    <row r="35" spans="2:10" ht="15.75" thickTop="1" x14ac:dyDescent="0.25">
      <c r="B35" s="2"/>
      <c r="C35" s="20"/>
      <c r="D35" s="2"/>
      <c r="E35" s="2"/>
      <c r="F35" s="2"/>
      <c r="G35" s="2"/>
      <c r="H35" s="15"/>
    </row>
    <row r="36" spans="2:10" x14ac:dyDescent="0.25">
      <c r="B36" s="2"/>
      <c r="C36" s="20"/>
      <c r="D36" s="2"/>
      <c r="E36" s="2"/>
      <c r="F36" s="2"/>
      <c r="G36" s="2"/>
      <c r="H36" s="15"/>
    </row>
    <row r="37" spans="2:10" x14ac:dyDescent="0.25">
      <c r="B37" s="2"/>
      <c r="C37" s="20"/>
      <c r="D37" s="2"/>
      <c r="E37" s="2"/>
      <c r="F37" s="2"/>
      <c r="G37" s="2"/>
      <c r="H37" s="15"/>
    </row>
    <row r="38" spans="2:10" x14ac:dyDescent="0.25">
      <c r="B38" s="2"/>
      <c r="C38" s="20"/>
      <c r="D38" s="2"/>
      <c r="E38" s="2"/>
      <c r="F38" s="2"/>
      <c r="G38" s="2"/>
      <c r="H38" s="21"/>
    </row>
    <row r="40" spans="2:10" x14ac:dyDescent="0.25">
      <c r="F40" s="2"/>
    </row>
    <row r="41" spans="2:10" x14ac:dyDescent="0.25">
      <c r="F41" s="24"/>
    </row>
    <row r="42" spans="2:10" x14ac:dyDescent="0.25">
      <c r="B42" s="22"/>
      <c r="C42" s="22"/>
      <c r="E42" s="36"/>
      <c r="F42" s="24"/>
      <c r="H42" s="23"/>
    </row>
    <row r="43" spans="2:10" x14ac:dyDescent="0.25">
      <c r="D43" s="21"/>
      <c r="E43" s="24"/>
    </row>
    <row r="44" spans="2:10" x14ac:dyDescent="0.25">
      <c r="B44" s="31" t="s">
        <v>25</v>
      </c>
      <c r="C44" s="24"/>
      <c r="D44" s="24"/>
      <c r="F44" s="24"/>
      <c r="G44" s="23" t="s">
        <v>239</v>
      </c>
    </row>
    <row r="45" spans="2:10" x14ac:dyDescent="0.25">
      <c r="B45" s="32" t="s">
        <v>26</v>
      </c>
      <c r="C45" s="9"/>
      <c r="F45" s="67" t="s">
        <v>304</v>
      </c>
    </row>
    <row r="47" spans="2:10" x14ac:dyDescent="0.25">
      <c r="B47" s="26"/>
      <c r="C47" s="26"/>
    </row>
    <row r="48" spans="2:10" x14ac:dyDescent="0.25">
      <c r="H48" s="17"/>
    </row>
    <row r="49" spans="2:3" x14ac:dyDescent="0.25">
      <c r="C49" s="28"/>
    </row>
    <row r="50" spans="2:3" x14ac:dyDescent="0.25">
      <c r="B50" s="26"/>
      <c r="C50" s="26"/>
    </row>
    <row r="52" spans="2:3" x14ac:dyDescent="0.25">
      <c r="C52" s="28"/>
    </row>
    <row r="54" spans="2:3" x14ac:dyDescent="0.25">
      <c r="C54" s="28"/>
    </row>
    <row r="56" spans="2:3" x14ac:dyDescent="0.25">
      <c r="C56" s="28"/>
    </row>
    <row r="57" spans="2:3" x14ac:dyDescent="0.25">
      <c r="B57" s="26"/>
      <c r="C57" s="26"/>
    </row>
    <row r="58" spans="2:3" x14ac:dyDescent="0.25">
      <c r="B58" s="26"/>
      <c r="C58" s="26"/>
    </row>
    <row r="59" spans="2:3" x14ac:dyDescent="0.25">
      <c r="B59" s="26"/>
      <c r="C59" s="26"/>
    </row>
    <row r="60" spans="2:3" x14ac:dyDescent="0.25">
      <c r="B60" s="26"/>
      <c r="C60" s="26"/>
    </row>
    <row r="61" spans="2:3" x14ac:dyDescent="0.25">
      <c r="B61" s="26"/>
      <c r="C61" s="26"/>
    </row>
    <row r="62" spans="2:3" x14ac:dyDescent="0.25">
      <c r="B62" s="26"/>
      <c r="C62" s="26"/>
    </row>
    <row r="64" spans="2:3" x14ac:dyDescent="0.25">
      <c r="C64" s="28"/>
    </row>
    <row r="65" spans="2:3" x14ac:dyDescent="0.25">
      <c r="B65" s="26"/>
      <c r="C65" s="26"/>
    </row>
    <row r="67" spans="2:3" x14ac:dyDescent="0.25">
      <c r="C67" s="28"/>
    </row>
    <row r="68" spans="2:3" x14ac:dyDescent="0.25">
      <c r="B68" s="26"/>
      <c r="C68" s="26"/>
    </row>
    <row r="69" spans="2:3" x14ac:dyDescent="0.25">
      <c r="B69" s="26"/>
      <c r="C69" s="26"/>
    </row>
    <row r="70" spans="2:3" x14ac:dyDescent="0.25">
      <c r="B70" s="26"/>
      <c r="C70" s="26"/>
    </row>
    <row r="71" spans="2:3" x14ac:dyDescent="0.25">
      <c r="B71" s="26"/>
      <c r="C71" s="26"/>
    </row>
    <row r="72" spans="2:3" x14ac:dyDescent="0.25">
      <c r="B72" s="26"/>
      <c r="C72" s="26"/>
    </row>
    <row r="73" spans="2:3" x14ac:dyDescent="0.25">
      <c r="B73" s="26"/>
      <c r="C73" s="26"/>
    </row>
    <row r="75" spans="2:3" x14ac:dyDescent="0.25">
      <c r="C75" s="28"/>
    </row>
    <row r="76" spans="2:3" x14ac:dyDescent="0.25">
      <c r="B76" s="26"/>
      <c r="C76" s="26"/>
    </row>
    <row r="77" spans="2:3" x14ac:dyDescent="0.25">
      <c r="B77" s="26"/>
      <c r="C77" s="26"/>
    </row>
    <row r="78" spans="2:3" x14ac:dyDescent="0.25">
      <c r="B78" s="26"/>
      <c r="C78" s="26"/>
    </row>
    <row r="79" spans="2:3" x14ac:dyDescent="0.25">
      <c r="B79" s="26"/>
      <c r="C79" s="26"/>
    </row>
    <row r="80" spans="2:3" x14ac:dyDescent="0.25">
      <c r="B80" s="26"/>
      <c r="C80" s="26"/>
    </row>
    <row r="81" spans="2:3" x14ac:dyDescent="0.25">
      <c r="B81" s="26"/>
      <c r="C81" s="26"/>
    </row>
    <row r="82" spans="2:3" x14ac:dyDescent="0.25">
      <c r="B82" s="26"/>
      <c r="C82" s="26"/>
    </row>
    <row r="83" spans="2:3" x14ac:dyDescent="0.25">
      <c r="B83" s="26"/>
      <c r="C83" s="26"/>
    </row>
    <row r="85" spans="2:3" x14ac:dyDescent="0.25">
      <c r="C85" s="28"/>
    </row>
    <row r="86" spans="2:3" x14ac:dyDescent="0.25">
      <c r="B86" s="26"/>
      <c r="C86" s="26"/>
    </row>
    <row r="88" spans="2:3" x14ac:dyDescent="0.25">
      <c r="C88" s="28"/>
    </row>
    <row r="89" spans="2:3" x14ac:dyDescent="0.25">
      <c r="B89" s="26"/>
      <c r="C89" s="26"/>
    </row>
    <row r="90" spans="2:3" x14ac:dyDescent="0.25">
      <c r="B90" s="26"/>
      <c r="C90" s="26"/>
    </row>
    <row r="91" spans="2:3" x14ac:dyDescent="0.25">
      <c r="B91" s="26"/>
      <c r="C91" s="26"/>
    </row>
    <row r="92" spans="2:3" x14ac:dyDescent="0.25">
      <c r="B92" s="26"/>
      <c r="C92" s="26"/>
    </row>
    <row r="93" spans="2:3" x14ac:dyDescent="0.25">
      <c r="B93" s="26"/>
      <c r="C93" s="26"/>
    </row>
    <row r="94" spans="2:3" x14ac:dyDescent="0.25">
      <c r="B94" s="26"/>
      <c r="C94" s="26"/>
    </row>
    <row r="95" spans="2:3" x14ac:dyDescent="0.25">
      <c r="B95" s="26"/>
      <c r="C95" s="26"/>
    </row>
    <row r="96" spans="2:3" x14ac:dyDescent="0.25">
      <c r="B96" s="26"/>
      <c r="C96" s="26"/>
    </row>
    <row r="97" spans="2:3" x14ac:dyDescent="0.25">
      <c r="B97" s="26"/>
      <c r="C97" s="26"/>
    </row>
    <row r="98" spans="2:3" x14ac:dyDescent="0.25">
      <c r="B98" s="26"/>
      <c r="C98" s="26"/>
    </row>
    <row r="99" spans="2:3" x14ac:dyDescent="0.25">
      <c r="B99" s="26"/>
      <c r="C99" s="26"/>
    </row>
    <row r="100" spans="2:3" x14ac:dyDescent="0.25">
      <c r="B100" s="26"/>
      <c r="C100" s="26"/>
    </row>
    <row r="101" spans="2:3" x14ac:dyDescent="0.25">
      <c r="B101" s="26"/>
      <c r="C101" s="26"/>
    </row>
    <row r="103" spans="2:3" x14ac:dyDescent="0.25">
      <c r="C103" s="28"/>
    </row>
    <row r="104" spans="2:3" x14ac:dyDescent="0.25">
      <c r="B104" s="26"/>
      <c r="C104" s="26"/>
    </row>
    <row r="106" spans="2:3" x14ac:dyDescent="0.25">
      <c r="C106" s="28"/>
    </row>
    <row r="107" spans="2:3" x14ac:dyDescent="0.25">
      <c r="B107" s="26"/>
      <c r="C107" s="26"/>
    </row>
    <row r="108" spans="2:3" x14ac:dyDescent="0.25">
      <c r="B108" s="26"/>
      <c r="C108" s="26"/>
    </row>
    <row r="109" spans="2:3" x14ac:dyDescent="0.25">
      <c r="B109" s="26"/>
      <c r="C109" s="26"/>
    </row>
    <row r="111" spans="2:3" x14ac:dyDescent="0.25">
      <c r="C111" s="28"/>
    </row>
    <row r="112" spans="2:3" x14ac:dyDescent="0.25">
      <c r="B112" s="26"/>
      <c r="C112" s="26"/>
    </row>
    <row r="113" spans="2:3" x14ac:dyDescent="0.25">
      <c r="B113" s="26"/>
      <c r="C113" s="26"/>
    </row>
    <row r="114" spans="2:3" x14ac:dyDescent="0.25">
      <c r="B114" s="26"/>
      <c r="C114" s="26"/>
    </row>
    <row r="115" spans="2:3" x14ac:dyDescent="0.25">
      <c r="B115" s="26"/>
      <c r="C115" s="26"/>
    </row>
    <row r="116" spans="2:3" x14ac:dyDescent="0.25">
      <c r="B116" s="26"/>
      <c r="C116" s="26"/>
    </row>
    <row r="117" spans="2:3" x14ac:dyDescent="0.25">
      <c r="B117" s="26"/>
      <c r="C117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3"/>
  <sheetViews>
    <sheetView topLeftCell="A172" workbookViewId="0">
      <selection activeCell="F185" sqref="F185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2:7" x14ac:dyDescent="0.25">
      <c r="B3" s="1" t="s">
        <v>326</v>
      </c>
    </row>
    <row r="11" spans="2:7" ht="15.75" x14ac:dyDescent="0.25">
      <c r="B11" s="2"/>
      <c r="C11" s="2"/>
      <c r="D11" s="65" t="s">
        <v>47</v>
      </c>
      <c r="F11" s="2"/>
      <c r="G11" s="2"/>
    </row>
    <row r="12" spans="2:7" x14ac:dyDescent="0.25">
      <c r="B12" s="2"/>
      <c r="C12" s="2"/>
      <c r="D12" s="50" t="s">
        <v>316</v>
      </c>
      <c r="F12" s="2"/>
      <c r="G12" s="2"/>
    </row>
    <row r="13" spans="2:7" x14ac:dyDescent="0.25">
      <c r="B13" s="2"/>
      <c r="C13" s="2"/>
      <c r="D13" s="60" t="s">
        <v>1</v>
      </c>
      <c r="F13" s="2"/>
      <c r="G13" s="2"/>
    </row>
    <row r="14" spans="2:7" x14ac:dyDescent="0.25">
      <c r="B14" s="2"/>
      <c r="C14" s="2"/>
      <c r="D14" s="2"/>
      <c r="E14" s="2"/>
      <c r="F14" s="2"/>
      <c r="G14" s="2"/>
    </row>
    <row r="15" spans="2:7" x14ac:dyDescent="0.25">
      <c r="B15" s="2"/>
      <c r="C15" s="2"/>
      <c r="D15" s="2"/>
      <c r="F15" s="2"/>
      <c r="G15" s="2"/>
    </row>
    <row r="16" spans="2:7" x14ac:dyDescent="0.25">
      <c r="B16" s="37" t="s">
        <v>48</v>
      </c>
      <c r="C16" s="2"/>
      <c r="D16" s="2"/>
      <c r="E16" s="2"/>
      <c r="F16" s="2"/>
      <c r="G16" s="6" t="s">
        <v>51</v>
      </c>
    </row>
    <row r="17" spans="2:10" x14ac:dyDescent="0.25">
      <c r="B17" s="57" t="s">
        <v>49</v>
      </c>
      <c r="C17" s="2"/>
      <c r="E17" s="2"/>
      <c r="F17" s="2"/>
      <c r="G17" s="40">
        <v>3081897.6</v>
      </c>
    </row>
    <row r="18" spans="2:10" x14ac:dyDescent="0.25">
      <c r="B18" s="57" t="s">
        <v>50</v>
      </c>
      <c r="C18" s="2"/>
      <c r="E18" s="2"/>
      <c r="F18" s="2"/>
      <c r="G18" s="63">
        <v>13805164.98</v>
      </c>
    </row>
    <row r="19" spans="2:10" x14ac:dyDescent="0.25">
      <c r="B19" s="9"/>
      <c r="C19" s="2"/>
      <c r="D19" s="2"/>
      <c r="E19" s="2"/>
      <c r="F19" s="2"/>
      <c r="G19" s="56">
        <f>SUM(G17:G18)</f>
        <v>16887062.580000002</v>
      </c>
    </row>
    <row r="20" spans="2:10" x14ac:dyDescent="0.25">
      <c r="B20" s="9"/>
      <c r="C20" s="2"/>
      <c r="D20" s="2"/>
      <c r="E20" s="2"/>
      <c r="F20" s="2"/>
      <c r="G20" s="10"/>
    </row>
    <row r="21" spans="2:10" x14ac:dyDescent="0.25">
      <c r="B21" s="37" t="s">
        <v>52</v>
      </c>
      <c r="C21" s="2"/>
      <c r="D21" s="2"/>
      <c r="E21" s="2"/>
      <c r="F21" s="2"/>
      <c r="G21" s="6" t="s">
        <v>54</v>
      </c>
    </row>
    <row r="22" spans="2:10" x14ac:dyDescent="0.25">
      <c r="B22" s="57" t="s">
        <v>53</v>
      </c>
      <c r="C22" s="2"/>
      <c r="E22" s="2"/>
      <c r="F22" s="2"/>
      <c r="G22" s="39">
        <v>287243.78000000003</v>
      </c>
    </row>
    <row r="23" spans="2:10" x14ac:dyDescent="0.25">
      <c r="B23" s="57"/>
      <c r="C23" s="2"/>
      <c r="D23" s="2"/>
      <c r="E23" s="2"/>
      <c r="F23" s="2"/>
      <c r="G23" s="41">
        <f>SUM(G22:G22)</f>
        <v>287243.78000000003</v>
      </c>
    </row>
    <row r="24" spans="2:10" x14ac:dyDescent="0.25">
      <c r="B24" s="57"/>
      <c r="C24" s="2"/>
      <c r="D24" s="2"/>
      <c r="E24" s="2"/>
      <c r="F24" s="2"/>
      <c r="G24" s="12"/>
    </row>
    <row r="25" spans="2:10" x14ac:dyDescent="0.25">
      <c r="B25" s="37" t="s">
        <v>55</v>
      </c>
      <c r="C25" s="2"/>
      <c r="D25" s="2"/>
      <c r="E25" s="2"/>
      <c r="F25" s="2"/>
      <c r="G25" s="6" t="s">
        <v>56</v>
      </c>
    </row>
    <row r="26" spans="2:10" x14ac:dyDescent="0.25">
      <c r="B26" s="57" t="s">
        <v>57</v>
      </c>
      <c r="C26" s="2"/>
      <c r="D26" s="2"/>
      <c r="E26" s="2"/>
      <c r="F26" s="2"/>
      <c r="G26" s="40">
        <v>511841490.71999997</v>
      </c>
      <c r="I26" s="40"/>
    </row>
    <row r="27" spans="2:10" x14ac:dyDescent="0.25">
      <c r="B27" s="57" t="s">
        <v>58</v>
      </c>
      <c r="C27" s="2"/>
      <c r="D27" s="2"/>
      <c r="E27" s="2"/>
      <c r="F27" s="2"/>
      <c r="G27" s="40">
        <f>23064753.69</f>
        <v>23064753.690000001</v>
      </c>
    </row>
    <row r="28" spans="2:10" x14ac:dyDescent="0.25">
      <c r="B28" s="57" t="s">
        <v>59</v>
      </c>
      <c r="C28" s="2"/>
      <c r="D28" s="2"/>
      <c r="E28" s="2"/>
      <c r="F28" s="2"/>
      <c r="G28" s="40">
        <f>618356.04</f>
        <v>618356.04</v>
      </c>
    </row>
    <row r="29" spans="2:10" x14ac:dyDescent="0.25">
      <c r="B29" s="57" t="s">
        <v>60</v>
      </c>
      <c r="C29" s="2"/>
      <c r="D29" s="2"/>
      <c r="E29" s="2"/>
      <c r="F29" s="2"/>
      <c r="G29" s="40">
        <f>102694232.45</f>
        <v>102694232.45</v>
      </c>
    </row>
    <row r="30" spans="2:10" x14ac:dyDescent="0.25">
      <c r="B30" s="57" t="s">
        <v>61</v>
      </c>
      <c r="C30" s="2"/>
      <c r="D30" s="2"/>
      <c r="E30" s="2"/>
      <c r="F30" s="2"/>
      <c r="G30" s="40">
        <f>96010686.98</f>
        <v>96010686.980000004</v>
      </c>
    </row>
    <row r="31" spans="2:10" x14ac:dyDescent="0.25">
      <c r="B31" s="57" t="s">
        <v>62</v>
      </c>
      <c r="C31" s="2"/>
      <c r="D31" s="2"/>
      <c r="E31" s="2"/>
      <c r="F31" s="2"/>
      <c r="G31" s="40">
        <v>163869.15</v>
      </c>
    </row>
    <row r="32" spans="2:10" x14ac:dyDescent="0.25">
      <c r="B32" s="57" t="s">
        <v>63</v>
      </c>
      <c r="C32" s="2"/>
      <c r="D32" s="2"/>
      <c r="E32" s="2"/>
      <c r="F32" s="2"/>
      <c r="G32" s="40">
        <v>168452570.38999999</v>
      </c>
      <c r="I32" s="40"/>
      <c r="J32" s="40"/>
    </row>
    <row r="33" spans="2:7" x14ac:dyDescent="0.25">
      <c r="B33" s="57" t="s">
        <v>64</v>
      </c>
      <c r="C33" s="2"/>
      <c r="D33" s="2"/>
      <c r="E33" s="2"/>
      <c r="F33" s="2"/>
      <c r="G33" s="63">
        <v>464065.88</v>
      </c>
    </row>
    <row r="34" spans="2:7" x14ac:dyDescent="0.25">
      <c r="B34" s="2"/>
      <c r="C34" s="2"/>
      <c r="D34" s="2"/>
      <c r="E34" s="2"/>
      <c r="F34" s="2"/>
      <c r="G34" s="43">
        <f>SUM(G26:G33)</f>
        <v>903310025.29999995</v>
      </c>
    </row>
    <row r="35" spans="2:7" x14ac:dyDescent="0.25">
      <c r="B35" s="2"/>
      <c r="C35" s="2"/>
      <c r="D35" s="2"/>
      <c r="E35" s="2"/>
      <c r="F35" s="2"/>
      <c r="G35" s="10"/>
    </row>
    <row r="36" spans="2:7" x14ac:dyDescent="0.25">
      <c r="B36" s="37" t="s">
        <v>74</v>
      </c>
      <c r="C36" s="2"/>
      <c r="D36" s="2"/>
      <c r="E36" s="2"/>
      <c r="F36" s="2"/>
      <c r="G36" s="6" t="s">
        <v>65</v>
      </c>
    </row>
    <row r="37" spans="2:7" x14ac:dyDescent="0.25">
      <c r="B37" s="57" t="s">
        <v>66</v>
      </c>
      <c r="C37" s="2"/>
      <c r="D37" s="2"/>
      <c r="E37" s="2"/>
      <c r="F37" s="2"/>
      <c r="G37" s="40">
        <v>-183579889.64000002</v>
      </c>
    </row>
    <row r="38" spans="2:7" x14ac:dyDescent="0.25">
      <c r="B38" s="57" t="s">
        <v>67</v>
      </c>
      <c r="C38" s="2"/>
      <c r="D38" s="2"/>
      <c r="E38" s="2"/>
      <c r="F38" s="2"/>
      <c r="G38" s="40">
        <v>-8339966.6200000001</v>
      </c>
    </row>
    <row r="39" spans="2:7" x14ac:dyDescent="0.25">
      <c r="B39" s="57" t="s">
        <v>68</v>
      </c>
      <c r="C39" s="2"/>
      <c r="D39" s="2"/>
      <c r="E39" s="2"/>
      <c r="F39" s="2"/>
      <c r="G39" s="40">
        <v>-91615717.650000006</v>
      </c>
    </row>
    <row r="40" spans="2:7" x14ac:dyDescent="0.25">
      <c r="B40" s="57" t="s">
        <v>69</v>
      </c>
      <c r="C40" s="2"/>
      <c r="D40" s="2"/>
      <c r="E40" s="2"/>
      <c r="F40" s="2"/>
      <c r="G40" s="40">
        <v>-316619371.29000002</v>
      </c>
    </row>
    <row r="41" spans="2:7" x14ac:dyDescent="0.25">
      <c r="B41" s="57" t="s">
        <v>70</v>
      </c>
      <c r="C41" s="2"/>
      <c r="D41" s="2"/>
      <c r="E41" s="2"/>
      <c r="F41" s="2"/>
      <c r="G41" s="40">
        <v>-673043.17</v>
      </c>
    </row>
    <row r="42" spans="2:7" x14ac:dyDescent="0.25">
      <c r="B42" s="57" t="s">
        <v>71</v>
      </c>
      <c r="C42" s="2"/>
      <c r="D42" s="2"/>
      <c r="E42" s="2"/>
      <c r="F42" s="2"/>
      <c r="G42" s="40">
        <v>-9402605.1500000004</v>
      </c>
    </row>
    <row r="43" spans="2:7" x14ac:dyDescent="0.25">
      <c r="B43" s="57" t="s">
        <v>72</v>
      </c>
      <c r="C43" s="2"/>
      <c r="D43" s="2"/>
      <c r="E43" s="2"/>
      <c r="F43" s="2"/>
      <c r="G43" s="40">
        <v>-12739394.49</v>
      </c>
    </row>
    <row r="44" spans="2:7" x14ac:dyDescent="0.25">
      <c r="B44" s="57" t="s">
        <v>73</v>
      </c>
      <c r="C44" s="2"/>
      <c r="D44" s="2"/>
      <c r="E44" s="2"/>
      <c r="F44" s="2"/>
      <c r="G44" s="63">
        <v>-60112815.580000006</v>
      </c>
    </row>
    <row r="45" spans="2:7" x14ac:dyDescent="0.25">
      <c r="B45" s="20"/>
      <c r="C45" s="2"/>
      <c r="D45" s="2"/>
      <c r="E45" s="2"/>
      <c r="F45" s="2"/>
      <c r="G45" s="44">
        <f>SUM(G37:G44)</f>
        <v>-683082803.59000003</v>
      </c>
    </row>
    <row r="46" spans="2:7" x14ac:dyDescent="0.25">
      <c r="B46" s="20"/>
      <c r="C46" s="2"/>
      <c r="D46" s="2"/>
      <c r="E46" s="2"/>
      <c r="F46" s="2"/>
      <c r="G46" s="15"/>
    </row>
    <row r="48" spans="2:7" x14ac:dyDescent="0.25">
      <c r="B48" s="37" t="s">
        <v>76</v>
      </c>
      <c r="C48" s="2"/>
      <c r="D48" s="2"/>
      <c r="E48" s="2"/>
      <c r="F48" s="2"/>
      <c r="G48" s="6" t="s">
        <v>75</v>
      </c>
    </row>
    <row r="49" spans="2:12" x14ac:dyDescent="0.25">
      <c r="B49" s="57" t="s">
        <v>77</v>
      </c>
      <c r="C49" s="2"/>
      <c r="D49" s="2"/>
      <c r="E49" s="2"/>
      <c r="F49" s="2"/>
      <c r="G49" s="39">
        <v>130713030.34</v>
      </c>
    </row>
    <row r="50" spans="2:12" x14ac:dyDescent="0.25">
      <c r="B50" s="20"/>
      <c r="C50" s="2"/>
      <c r="D50" s="2"/>
      <c r="E50" s="2"/>
      <c r="F50" s="2"/>
      <c r="G50" s="41">
        <f>SUM(G49)</f>
        <v>130713030.34</v>
      </c>
    </row>
    <row r="55" spans="2:12" x14ac:dyDescent="0.25">
      <c r="C55" s="2"/>
      <c r="D55" s="2"/>
      <c r="E55" s="2"/>
      <c r="F55" s="2"/>
      <c r="G55" s="15"/>
    </row>
    <row r="56" spans="2:12" x14ac:dyDescent="0.25">
      <c r="B56" s="46" t="s">
        <v>78</v>
      </c>
      <c r="C56" s="2"/>
      <c r="D56" s="2"/>
      <c r="E56" s="2"/>
      <c r="F56" s="2"/>
      <c r="G56" s="6" t="s">
        <v>79</v>
      </c>
    </row>
    <row r="57" spans="2:12" x14ac:dyDescent="0.25">
      <c r="B57" s="57" t="s">
        <v>80</v>
      </c>
      <c r="C57" s="2"/>
      <c r="D57" s="2"/>
      <c r="E57" s="2"/>
      <c r="F57" s="2"/>
      <c r="G57" s="39">
        <f>10240936.33</f>
        <v>10240936.33</v>
      </c>
    </row>
    <row r="58" spans="2:12" x14ac:dyDescent="0.25">
      <c r="B58" s="20"/>
      <c r="C58" s="2"/>
      <c r="D58" s="2"/>
      <c r="E58" s="2"/>
      <c r="F58" s="2"/>
      <c r="G58" s="47">
        <f>SUM(G57)</f>
        <v>10240936.33</v>
      </c>
    </row>
    <row r="59" spans="2:12" x14ac:dyDescent="0.25">
      <c r="B59" s="20"/>
      <c r="C59" s="2"/>
      <c r="D59" s="2"/>
      <c r="E59" s="2"/>
      <c r="F59" s="2"/>
      <c r="G59" s="15"/>
    </row>
    <row r="60" spans="2:12" x14ac:dyDescent="0.25">
      <c r="B60" s="20"/>
      <c r="C60" s="2"/>
      <c r="D60" s="2"/>
      <c r="E60" s="2"/>
      <c r="F60" s="2"/>
      <c r="G60" s="15"/>
    </row>
    <row r="61" spans="2:12" x14ac:dyDescent="0.25">
      <c r="B61" s="46" t="s">
        <v>18</v>
      </c>
      <c r="C61" s="2"/>
      <c r="D61" s="2"/>
      <c r="E61" s="2"/>
      <c r="F61" s="2"/>
      <c r="G61" s="6" t="s">
        <v>81</v>
      </c>
    </row>
    <row r="62" spans="2:12" x14ac:dyDescent="0.25">
      <c r="B62" s="20"/>
      <c r="C62" s="2"/>
      <c r="D62" s="2"/>
      <c r="E62" s="2"/>
      <c r="F62" s="2"/>
      <c r="G62" s="15"/>
    </row>
    <row r="63" spans="2:12" x14ac:dyDescent="0.25">
      <c r="B63" s="20"/>
      <c r="C63" s="2"/>
      <c r="D63" s="2"/>
      <c r="E63" s="2"/>
      <c r="F63" s="2"/>
      <c r="G63" s="15"/>
    </row>
    <row r="64" spans="2:12" x14ac:dyDescent="0.25">
      <c r="B64" s="37" t="s">
        <v>86</v>
      </c>
      <c r="C64" s="2"/>
      <c r="D64" s="2"/>
      <c r="E64" s="2"/>
      <c r="F64" s="2"/>
      <c r="G64" s="6" t="s">
        <v>82</v>
      </c>
      <c r="J64" s="48"/>
      <c r="L64" s="48"/>
    </row>
    <row r="65" spans="2:12" x14ac:dyDescent="0.25">
      <c r="B65" s="57" t="s">
        <v>83</v>
      </c>
      <c r="C65" s="2"/>
      <c r="D65" s="2"/>
      <c r="E65" s="2"/>
      <c r="F65" s="2"/>
      <c r="G65" s="40">
        <v>30085107.350000009</v>
      </c>
      <c r="J65" s="48"/>
      <c r="L65" s="48"/>
    </row>
    <row r="66" spans="2:12" x14ac:dyDescent="0.25">
      <c r="B66" s="57" t="s">
        <v>84</v>
      </c>
      <c r="C66" s="2"/>
      <c r="D66" s="2"/>
      <c r="E66" s="2"/>
      <c r="F66" s="2"/>
      <c r="G66" s="40">
        <v>20310400.649999917</v>
      </c>
      <c r="J66" s="48"/>
    </row>
    <row r="67" spans="2:12" x14ac:dyDescent="0.25">
      <c r="B67" s="57" t="s">
        <v>85</v>
      </c>
      <c r="C67" s="2"/>
      <c r="D67" s="2"/>
      <c r="E67" s="2"/>
      <c r="F67" s="2"/>
      <c r="G67" s="40">
        <v>41222503.950000003</v>
      </c>
    </row>
    <row r="68" spans="2:12" x14ac:dyDescent="0.25">
      <c r="B68" s="57" t="s">
        <v>154</v>
      </c>
      <c r="C68" s="2"/>
      <c r="D68" s="2"/>
      <c r="E68" s="2"/>
      <c r="F68" s="2"/>
      <c r="G68" s="63">
        <v>4829549.4499998093</v>
      </c>
      <c r="I68" s="40"/>
    </row>
    <row r="69" spans="2:12" x14ac:dyDescent="0.25">
      <c r="B69" s="20"/>
      <c r="C69" s="2"/>
      <c r="D69" s="2"/>
      <c r="E69" s="2"/>
      <c r="F69" s="2"/>
      <c r="G69" s="10">
        <f>SUM(G65:G68)</f>
        <v>96447561.399999738</v>
      </c>
      <c r="J69" s="40"/>
    </row>
    <row r="70" spans="2:12" x14ac:dyDescent="0.25">
      <c r="B70" s="20"/>
      <c r="C70" s="2"/>
      <c r="D70" s="2"/>
      <c r="E70" s="2"/>
      <c r="F70" s="2"/>
      <c r="G70" s="21"/>
    </row>
    <row r="73" spans="2:12" x14ac:dyDescent="0.25">
      <c r="B73" s="5" t="s">
        <v>95</v>
      </c>
      <c r="C73" s="2"/>
      <c r="D73" s="2"/>
      <c r="E73" s="2"/>
      <c r="G73" s="6" t="s">
        <v>99</v>
      </c>
    </row>
    <row r="74" spans="2:12" x14ac:dyDescent="0.25">
      <c r="B74" s="57" t="s">
        <v>97</v>
      </c>
      <c r="C74" s="2"/>
      <c r="E74" s="2"/>
      <c r="G74" s="40">
        <v>5324235300.9399996</v>
      </c>
    </row>
    <row r="75" spans="2:12" x14ac:dyDescent="0.25">
      <c r="B75" s="57" t="s">
        <v>35</v>
      </c>
      <c r="C75" s="2"/>
      <c r="E75" s="2"/>
      <c r="G75" s="38">
        <v>0</v>
      </c>
    </row>
    <row r="76" spans="2:12" x14ac:dyDescent="0.25">
      <c r="B76" s="9"/>
      <c r="C76" s="2"/>
      <c r="D76" s="2"/>
      <c r="E76" s="2"/>
      <c r="G76" s="42">
        <f>SUM(G74:G75)</f>
        <v>5324235300.9399996</v>
      </c>
    </row>
    <row r="81" spans="1:13" x14ac:dyDescent="0.25">
      <c r="A81" s="58" t="s">
        <v>88</v>
      </c>
      <c r="B81" s="58" t="s">
        <v>87</v>
      </c>
      <c r="G81" s="6" t="s">
        <v>100</v>
      </c>
    </row>
    <row r="82" spans="1:13" x14ac:dyDescent="0.25">
      <c r="A82" s="52" t="s">
        <v>155</v>
      </c>
      <c r="B82" s="57" t="s">
        <v>102</v>
      </c>
      <c r="G82" s="40">
        <f>85350130.53</f>
        <v>85350130.530000001</v>
      </c>
    </row>
    <row r="83" spans="1:13" x14ac:dyDescent="0.25">
      <c r="A83" s="52" t="s">
        <v>156</v>
      </c>
      <c r="B83" s="57" t="s">
        <v>103</v>
      </c>
      <c r="G83" s="40">
        <f>85256887.85</f>
        <v>85256887.849999994</v>
      </c>
    </row>
    <row r="84" spans="1:13" x14ac:dyDescent="0.25">
      <c r="A84" s="69" t="s">
        <v>266</v>
      </c>
      <c r="B84" s="57" t="s">
        <v>267</v>
      </c>
      <c r="G84" s="40"/>
    </row>
    <row r="85" spans="1:13" x14ac:dyDescent="0.25">
      <c r="A85" s="52" t="s">
        <v>157</v>
      </c>
      <c r="B85" s="57" t="s">
        <v>104</v>
      </c>
      <c r="G85" s="40">
        <f>1281998.73</f>
        <v>1281998.73</v>
      </c>
    </row>
    <row r="86" spans="1:13" x14ac:dyDescent="0.25">
      <c r="A86" s="52" t="s">
        <v>158</v>
      </c>
      <c r="B86" s="57" t="s">
        <v>105</v>
      </c>
      <c r="G86" s="68">
        <f>985861.13</f>
        <v>985861.13</v>
      </c>
      <c r="M86" s="53"/>
    </row>
    <row r="87" spans="1:13" x14ac:dyDescent="0.25">
      <c r="A87" s="52" t="s">
        <v>159</v>
      </c>
      <c r="B87" s="57" t="s">
        <v>106</v>
      </c>
      <c r="C87" s="40"/>
      <c r="G87" s="40">
        <f>70000</f>
        <v>70000</v>
      </c>
    </row>
    <row r="88" spans="1:13" x14ac:dyDescent="0.25">
      <c r="A88" s="52" t="s">
        <v>160</v>
      </c>
      <c r="B88" s="57" t="s">
        <v>107</v>
      </c>
      <c r="G88" s="68">
        <f>5848230</f>
        <v>5848230</v>
      </c>
    </row>
    <row r="89" spans="1:13" x14ac:dyDescent="0.25">
      <c r="A89" s="52" t="s">
        <v>226</v>
      </c>
      <c r="B89" s="64" t="s">
        <v>227</v>
      </c>
      <c r="G89" s="40">
        <f>80719381.92</f>
        <v>80719381.920000002</v>
      </c>
    </row>
    <row r="90" spans="1:13" x14ac:dyDescent="0.25">
      <c r="A90" s="69" t="s">
        <v>317</v>
      </c>
      <c r="B90" s="64" t="s">
        <v>318</v>
      </c>
      <c r="G90" s="40">
        <f>492551.22</f>
        <v>492551.22</v>
      </c>
    </row>
    <row r="91" spans="1:13" x14ac:dyDescent="0.25">
      <c r="A91" s="52" t="s">
        <v>252</v>
      </c>
      <c r="B91" s="64" t="s">
        <v>253</v>
      </c>
      <c r="G91" s="40"/>
    </row>
    <row r="92" spans="1:13" x14ac:dyDescent="0.25">
      <c r="A92" s="52" t="s">
        <v>268</v>
      </c>
      <c r="B92" s="64" t="s">
        <v>269</v>
      </c>
      <c r="G92" s="40"/>
    </row>
    <row r="93" spans="1:13" x14ac:dyDescent="0.25">
      <c r="A93" s="52" t="s">
        <v>161</v>
      </c>
      <c r="B93" s="57" t="s">
        <v>108</v>
      </c>
      <c r="G93" s="40">
        <f>11151715.13</f>
        <v>11151715.130000001</v>
      </c>
    </row>
    <row r="94" spans="1:13" x14ac:dyDescent="0.25">
      <c r="A94" s="52" t="s">
        <v>162</v>
      </c>
      <c r="B94" s="57" t="s">
        <v>109</v>
      </c>
      <c r="G94" s="40">
        <f>11185845.52</f>
        <v>11185845.52</v>
      </c>
    </row>
    <row r="95" spans="1:13" x14ac:dyDescent="0.25">
      <c r="A95" s="52" t="s">
        <v>163</v>
      </c>
      <c r="B95" s="57" t="s">
        <v>110</v>
      </c>
      <c r="G95" s="40">
        <f>1672994</f>
        <v>1672994</v>
      </c>
    </row>
    <row r="96" spans="1:13" x14ac:dyDescent="0.25">
      <c r="G96" s="42">
        <f>G82+G83+G84+G85+G86+G87+G88+G89+G90+G91+G92+G93+G94+G95</f>
        <v>284015596.02999997</v>
      </c>
      <c r="I96" s="40"/>
      <c r="J96" s="48"/>
    </row>
    <row r="99" spans="1:12" x14ac:dyDescent="0.25">
      <c r="H99" s="25"/>
      <c r="L99" s="48"/>
    </row>
    <row r="100" spans="1:12" x14ac:dyDescent="0.25">
      <c r="H100" s="27"/>
    </row>
    <row r="101" spans="1:12" x14ac:dyDescent="0.25">
      <c r="H101" s="29"/>
    </row>
    <row r="102" spans="1:12" x14ac:dyDescent="0.25">
      <c r="H102" s="25"/>
    </row>
    <row r="103" spans="1:12" x14ac:dyDescent="0.25">
      <c r="H103" s="25"/>
    </row>
    <row r="104" spans="1:12" x14ac:dyDescent="0.25">
      <c r="H104" s="25"/>
    </row>
    <row r="105" spans="1:12" x14ac:dyDescent="0.25">
      <c r="H105" s="25"/>
    </row>
    <row r="106" spans="1:12" x14ac:dyDescent="0.25">
      <c r="H106" s="30"/>
    </row>
    <row r="107" spans="1:12" x14ac:dyDescent="0.25">
      <c r="A107" s="51" t="s">
        <v>89</v>
      </c>
      <c r="B107" s="51" t="s">
        <v>90</v>
      </c>
      <c r="C107" s="40"/>
      <c r="E107" s="48"/>
      <c r="G107" s="6" t="s">
        <v>101</v>
      </c>
      <c r="H107" s="30"/>
    </row>
    <row r="108" spans="1:12" x14ac:dyDescent="0.25">
      <c r="A108" s="70" t="s">
        <v>270</v>
      </c>
      <c r="B108" s="8" t="s">
        <v>271</v>
      </c>
      <c r="C108" s="40"/>
      <c r="E108" s="48"/>
      <c r="G108" s="40"/>
      <c r="H108" s="30"/>
    </row>
    <row r="109" spans="1:12" x14ac:dyDescent="0.25">
      <c r="A109" s="52" t="s">
        <v>258</v>
      </c>
      <c r="B109" s="57" t="s">
        <v>259</v>
      </c>
      <c r="C109" s="40"/>
      <c r="E109" s="48"/>
      <c r="G109" s="40"/>
      <c r="H109" s="30"/>
    </row>
    <row r="110" spans="1:12" x14ac:dyDescent="0.25">
      <c r="A110" s="52" t="s">
        <v>164</v>
      </c>
      <c r="B110" s="57" t="s">
        <v>111</v>
      </c>
      <c r="G110" s="40">
        <f>6208109.8</f>
        <v>6208109.7999999998</v>
      </c>
      <c r="H110" s="30"/>
    </row>
    <row r="111" spans="1:12" x14ac:dyDescent="0.25">
      <c r="A111" s="52" t="s">
        <v>165</v>
      </c>
      <c r="B111" s="57" t="s">
        <v>112</v>
      </c>
      <c r="G111" s="40">
        <f>3985915.09</f>
        <v>3985915.09</v>
      </c>
      <c r="H111" s="30"/>
    </row>
    <row r="112" spans="1:12" x14ac:dyDescent="0.25">
      <c r="A112" s="52" t="s">
        <v>166</v>
      </c>
      <c r="B112" s="57" t="s">
        <v>113</v>
      </c>
      <c r="G112" s="40">
        <f>2537699.94</f>
        <v>2537699.94</v>
      </c>
      <c r="H112" s="30"/>
    </row>
    <row r="113" spans="1:9" x14ac:dyDescent="0.25">
      <c r="A113" s="52" t="s">
        <v>167</v>
      </c>
      <c r="B113" s="57" t="s">
        <v>114</v>
      </c>
      <c r="G113" s="40">
        <f>91091</f>
        <v>91091</v>
      </c>
      <c r="H113" s="30"/>
    </row>
    <row r="114" spans="1:9" x14ac:dyDescent="0.25">
      <c r="A114" s="52" t="s">
        <v>240</v>
      </c>
      <c r="B114" s="57" t="s">
        <v>241</v>
      </c>
      <c r="G114" s="40"/>
      <c r="H114" s="30"/>
      <c r="I114" s="40"/>
    </row>
    <row r="115" spans="1:9" x14ac:dyDescent="0.25">
      <c r="A115" s="52" t="s">
        <v>168</v>
      </c>
      <c r="B115" s="57" t="s">
        <v>115</v>
      </c>
      <c r="G115" s="40">
        <f>213580</f>
        <v>213580</v>
      </c>
      <c r="H115" s="30"/>
      <c r="I115" s="40"/>
    </row>
    <row r="116" spans="1:9" x14ac:dyDescent="0.25">
      <c r="A116" s="52" t="s">
        <v>169</v>
      </c>
      <c r="B116" s="57" t="s">
        <v>116</v>
      </c>
      <c r="G116" s="40">
        <f>1485.93</f>
        <v>1485.93</v>
      </c>
      <c r="H116" s="30"/>
    </row>
    <row r="117" spans="1:9" x14ac:dyDescent="0.25">
      <c r="A117" s="52" t="s">
        <v>170</v>
      </c>
      <c r="B117" s="64" t="s">
        <v>117</v>
      </c>
      <c r="G117" s="40">
        <f>2607634.5</f>
        <v>2607634.5</v>
      </c>
      <c r="H117" s="30"/>
    </row>
    <row r="118" spans="1:9" x14ac:dyDescent="0.25">
      <c r="A118" s="69" t="s">
        <v>305</v>
      </c>
      <c r="B118" s="64" t="s">
        <v>306</v>
      </c>
      <c r="G118" s="40"/>
      <c r="H118" s="30"/>
    </row>
    <row r="119" spans="1:9" x14ac:dyDescent="0.25">
      <c r="A119" s="52" t="s">
        <v>171</v>
      </c>
      <c r="B119" s="57" t="s">
        <v>118</v>
      </c>
      <c r="G119" s="40">
        <f>10994.51</f>
        <v>10994.51</v>
      </c>
      <c r="H119" s="30"/>
    </row>
    <row r="120" spans="1:9" x14ac:dyDescent="0.25">
      <c r="A120" s="69" t="s">
        <v>309</v>
      </c>
      <c r="B120" s="57" t="s">
        <v>310</v>
      </c>
      <c r="G120" s="40"/>
      <c r="H120" s="30"/>
    </row>
    <row r="121" spans="1:9" x14ac:dyDescent="0.25">
      <c r="A121" s="52" t="s">
        <v>172</v>
      </c>
      <c r="B121" s="57" t="s">
        <v>119</v>
      </c>
      <c r="G121" s="40"/>
      <c r="H121" s="30"/>
    </row>
    <row r="122" spans="1:9" x14ac:dyDescent="0.25">
      <c r="A122" s="52" t="s">
        <v>225</v>
      </c>
      <c r="B122" s="57" t="s">
        <v>120</v>
      </c>
      <c r="G122" s="40">
        <f>3135165.21</f>
        <v>3135165.21</v>
      </c>
      <c r="H122" s="27"/>
    </row>
    <row r="123" spans="1:9" x14ac:dyDescent="0.25">
      <c r="A123" s="52" t="s">
        <v>173</v>
      </c>
      <c r="B123" s="57" t="s">
        <v>121</v>
      </c>
      <c r="G123" s="40">
        <f>85359</f>
        <v>85359</v>
      </c>
      <c r="H123" s="29"/>
    </row>
    <row r="124" spans="1:9" x14ac:dyDescent="0.25">
      <c r="A124" s="52" t="s">
        <v>174</v>
      </c>
      <c r="B124" s="57" t="s">
        <v>122</v>
      </c>
      <c r="G124" s="40"/>
      <c r="H124" s="25"/>
    </row>
    <row r="125" spans="1:9" x14ac:dyDescent="0.25">
      <c r="A125" s="52" t="s">
        <v>219</v>
      </c>
      <c r="B125" s="57" t="s">
        <v>220</v>
      </c>
      <c r="G125" s="40">
        <f>1323960</f>
        <v>1323960</v>
      </c>
      <c r="H125" s="27"/>
    </row>
    <row r="126" spans="1:9" x14ac:dyDescent="0.25">
      <c r="A126" s="69" t="s">
        <v>272</v>
      </c>
      <c r="B126" s="57" t="s">
        <v>273</v>
      </c>
      <c r="G126" s="40"/>
      <c r="H126" s="27"/>
    </row>
    <row r="127" spans="1:9" x14ac:dyDescent="0.25">
      <c r="A127" s="52" t="s">
        <v>221</v>
      </c>
      <c r="B127" s="57" t="s">
        <v>222</v>
      </c>
      <c r="G127" s="40"/>
      <c r="H127" s="29"/>
    </row>
    <row r="128" spans="1:9" x14ac:dyDescent="0.25">
      <c r="A128" s="52" t="s">
        <v>223</v>
      </c>
      <c r="B128" s="57" t="s">
        <v>224</v>
      </c>
      <c r="G128" s="40"/>
      <c r="H128" s="25"/>
    </row>
    <row r="129" spans="1:8" x14ac:dyDescent="0.25">
      <c r="A129" s="52" t="s">
        <v>175</v>
      </c>
      <c r="B129" s="57" t="s">
        <v>243</v>
      </c>
      <c r="G129" s="40"/>
      <c r="H129" s="25"/>
    </row>
    <row r="130" spans="1:8" x14ac:dyDescent="0.25">
      <c r="A130" s="52" t="s">
        <v>242</v>
      </c>
      <c r="B130" s="57" t="s">
        <v>123</v>
      </c>
      <c r="G130" s="40">
        <f>731983.5</f>
        <v>731983.5</v>
      </c>
      <c r="H130" s="25"/>
    </row>
    <row r="131" spans="1:8" x14ac:dyDescent="0.25">
      <c r="A131" s="52" t="s">
        <v>176</v>
      </c>
      <c r="B131" s="64" t="s">
        <v>124</v>
      </c>
      <c r="G131" s="40">
        <f>3301660.56</f>
        <v>3301660.56</v>
      </c>
      <c r="H131" s="25"/>
    </row>
    <row r="132" spans="1:8" x14ac:dyDescent="0.25">
      <c r="A132" s="52" t="s">
        <v>244</v>
      </c>
      <c r="B132" s="64" t="s">
        <v>245</v>
      </c>
      <c r="G132" s="40"/>
      <c r="H132" s="25"/>
    </row>
    <row r="133" spans="1:8" x14ac:dyDescent="0.25">
      <c r="A133" s="52" t="s">
        <v>177</v>
      </c>
      <c r="B133" s="57" t="s">
        <v>125</v>
      </c>
      <c r="G133" s="40"/>
      <c r="H133" s="25"/>
    </row>
    <row r="134" spans="1:8" x14ac:dyDescent="0.25">
      <c r="A134" s="52" t="s">
        <v>178</v>
      </c>
      <c r="B134" s="57" t="s">
        <v>126</v>
      </c>
      <c r="G134" s="40"/>
      <c r="H134" s="25"/>
    </row>
    <row r="135" spans="1:8" x14ac:dyDescent="0.25">
      <c r="A135" s="52" t="s">
        <v>179</v>
      </c>
      <c r="B135" s="57" t="s">
        <v>127</v>
      </c>
      <c r="G135" s="40"/>
      <c r="H135" s="25"/>
    </row>
    <row r="136" spans="1:8" x14ac:dyDescent="0.25">
      <c r="A136" s="52" t="s">
        <v>254</v>
      </c>
      <c r="B136" s="57" t="s">
        <v>255</v>
      </c>
      <c r="G136" s="40"/>
      <c r="H136" s="25"/>
    </row>
    <row r="137" spans="1:8" x14ac:dyDescent="0.25">
      <c r="A137" s="69" t="s">
        <v>274</v>
      </c>
      <c r="B137" s="57" t="s">
        <v>275</v>
      </c>
      <c r="G137" s="40"/>
      <c r="H137" s="25"/>
    </row>
    <row r="138" spans="1:8" x14ac:dyDescent="0.25">
      <c r="A138" s="69" t="s">
        <v>276</v>
      </c>
      <c r="B138" s="57" t="s">
        <v>277</v>
      </c>
      <c r="G138" s="40"/>
      <c r="H138" s="25"/>
    </row>
    <row r="139" spans="1:8" x14ac:dyDescent="0.25">
      <c r="A139" s="69" t="s">
        <v>307</v>
      </c>
      <c r="B139" s="57" t="s">
        <v>308</v>
      </c>
      <c r="G139" s="40"/>
      <c r="H139" s="25"/>
    </row>
    <row r="140" spans="1:8" x14ac:dyDescent="0.25">
      <c r="A140" s="52" t="s">
        <v>180</v>
      </c>
      <c r="B140" s="57" t="s">
        <v>128</v>
      </c>
      <c r="G140" s="40"/>
      <c r="H140" s="25"/>
    </row>
    <row r="141" spans="1:8" x14ac:dyDescent="0.25">
      <c r="A141" s="69" t="s">
        <v>278</v>
      </c>
      <c r="B141" s="57" t="s">
        <v>279</v>
      </c>
      <c r="G141" s="40">
        <f>10030</f>
        <v>10030</v>
      </c>
      <c r="H141" s="25"/>
    </row>
    <row r="142" spans="1:8" x14ac:dyDescent="0.25">
      <c r="A142" s="52" t="s">
        <v>181</v>
      </c>
      <c r="B142" s="57" t="s">
        <v>129</v>
      </c>
      <c r="G142" s="40">
        <f>175225.89</f>
        <v>175225.89</v>
      </c>
      <c r="H142" s="25"/>
    </row>
    <row r="143" spans="1:8" x14ac:dyDescent="0.25">
      <c r="A143" s="52" t="s">
        <v>246</v>
      </c>
      <c r="B143" s="57" t="s">
        <v>247</v>
      </c>
      <c r="G143" s="40"/>
      <c r="H143" s="25"/>
    </row>
    <row r="144" spans="1:8" x14ac:dyDescent="0.25">
      <c r="A144" s="69" t="s">
        <v>280</v>
      </c>
      <c r="B144" s="57" t="s">
        <v>281</v>
      </c>
      <c r="G144" s="40">
        <f>450</f>
        <v>450</v>
      </c>
      <c r="H144" s="25"/>
    </row>
    <row r="145" spans="1:10" x14ac:dyDescent="0.25">
      <c r="A145" s="52" t="s">
        <v>182</v>
      </c>
      <c r="B145" s="57" t="s">
        <v>130</v>
      </c>
      <c r="G145" s="40">
        <f>2091.46</f>
        <v>2091.46</v>
      </c>
      <c r="H145" s="25"/>
    </row>
    <row r="146" spans="1:10" x14ac:dyDescent="0.25">
      <c r="A146" s="52" t="s">
        <v>248</v>
      </c>
      <c r="B146" s="57" t="s">
        <v>249</v>
      </c>
      <c r="G146" s="40">
        <f>981083.61</f>
        <v>981083.61</v>
      </c>
      <c r="H146" s="25"/>
    </row>
    <row r="147" spans="1:10" x14ac:dyDescent="0.25">
      <c r="A147" s="52" t="s">
        <v>183</v>
      </c>
      <c r="B147" s="57" t="s">
        <v>131</v>
      </c>
      <c r="G147" s="40">
        <f>1221182</f>
        <v>1221182</v>
      </c>
      <c r="H147" s="25"/>
    </row>
    <row r="148" spans="1:10" x14ac:dyDescent="0.25">
      <c r="A148" s="52" t="s">
        <v>256</v>
      </c>
      <c r="B148" s="57" t="s">
        <v>257</v>
      </c>
      <c r="G148" s="40"/>
      <c r="H148" s="25"/>
    </row>
    <row r="149" spans="1:10" x14ac:dyDescent="0.25">
      <c r="A149" s="52" t="s">
        <v>184</v>
      </c>
      <c r="B149" s="57" t="s">
        <v>132</v>
      </c>
      <c r="G149" s="40">
        <f>33417.6</f>
        <v>33417.599999999999</v>
      </c>
      <c r="H149" s="25"/>
    </row>
    <row r="150" spans="1:10" x14ac:dyDescent="0.25">
      <c r="A150" s="69" t="s">
        <v>313</v>
      </c>
      <c r="B150" s="57" t="s">
        <v>314</v>
      </c>
      <c r="G150" s="40"/>
      <c r="H150" s="25"/>
    </row>
    <row r="151" spans="1:10" x14ac:dyDescent="0.25">
      <c r="A151" s="52" t="s">
        <v>185</v>
      </c>
      <c r="B151" s="57" t="s">
        <v>133</v>
      </c>
      <c r="G151" s="40">
        <f>699575.25</f>
        <v>699575.25</v>
      </c>
      <c r="H151" s="25"/>
    </row>
    <row r="152" spans="1:10" x14ac:dyDescent="0.25">
      <c r="A152" s="52" t="s">
        <v>237</v>
      </c>
      <c r="B152" s="64" t="s">
        <v>238</v>
      </c>
      <c r="G152" s="40">
        <f>200000</f>
        <v>200000</v>
      </c>
      <c r="H152" s="25"/>
    </row>
    <row r="153" spans="1:10" x14ac:dyDescent="0.25">
      <c r="A153" s="52" t="s">
        <v>186</v>
      </c>
      <c r="B153" s="57" t="s">
        <v>134</v>
      </c>
      <c r="G153" s="40">
        <f>1013409.21</f>
        <v>1013409.21</v>
      </c>
      <c r="H153" s="25"/>
    </row>
    <row r="154" spans="1:10" x14ac:dyDescent="0.25">
      <c r="A154" s="52" t="s">
        <v>187</v>
      </c>
      <c r="B154" s="57" t="s">
        <v>135</v>
      </c>
      <c r="G154" s="40">
        <f>635105.5</f>
        <v>635105.5</v>
      </c>
      <c r="H154" s="25"/>
    </row>
    <row r="155" spans="1:10" x14ac:dyDescent="0.25">
      <c r="A155" s="52" t="s">
        <v>188</v>
      </c>
      <c r="B155" s="57" t="s">
        <v>136</v>
      </c>
      <c r="G155" s="40"/>
      <c r="H155" s="27"/>
    </row>
    <row r="156" spans="1:10" x14ac:dyDescent="0.25">
      <c r="C156" s="11"/>
      <c r="E156" s="17"/>
      <c r="G156" s="42">
        <f>SUM(G108:G155)</f>
        <v>29206209.560000002</v>
      </c>
      <c r="H156" s="29"/>
      <c r="I156" s="40"/>
      <c r="J156" s="48"/>
    </row>
    <row r="159" spans="1:10" x14ac:dyDescent="0.25">
      <c r="I159" s="40"/>
      <c r="J159" s="48"/>
    </row>
    <row r="160" spans="1:10" x14ac:dyDescent="0.25">
      <c r="H160" s="25"/>
    </row>
    <row r="161" spans="1:8" x14ac:dyDescent="0.25">
      <c r="H161" s="27"/>
    </row>
    <row r="162" spans="1:8" x14ac:dyDescent="0.25">
      <c r="H162" s="29"/>
    </row>
    <row r="163" spans="1:8" x14ac:dyDescent="0.25">
      <c r="H163" s="25"/>
    </row>
    <row r="164" spans="1:8" x14ac:dyDescent="0.25">
      <c r="H164" s="25"/>
    </row>
    <row r="165" spans="1:8" x14ac:dyDescent="0.25">
      <c r="H165" s="25"/>
    </row>
    <row r="166" spans="1:8" x14ac:dyDescent="0.25">
      <c r="H166" s="25"/>
    </row>
    <row r="169" spans="1:8" x14ac:dyDescent="0.25">
      <c r="A169" s="51" t="s">
        <v>91</v>
      </c>
      <c r="B169" s="51" t="s">
        <v>92</v>
      </c>
      <c r="C169" s="17"/>
      <c r="G169" s="6" t="s">
        <v>137</v>
      </c>
      <c r="H169" s="25"/>
    </row>
    <row r="170" spans="1:8" x14ac:dyDescent="0.25">
      <c r="A170" s="52" t="s">
        <v>189</v>
      </c>
      <c r="B170" s="57" t="s">
        <v>138</v>
      </c>
      <c r="G170" s="40">
        <f>378332.33</f>
        <v>378332.33</v>
      </c>
      <c r="H170" s="25"/>
    </row>
    <row r="171" spans="1:8" x14ac:dyDescent="0.25">
      <c r="A171" s="52" t="s">
        <v>190</v>
      </c>
      <c r="B171" s="57" t="s">
        <v>139</v>
      </c>
      <c r="G171" s="40"/>
      <c r="H171" s="27"/>
    </row>
    <row r="172" spans="1:8" x14ac:dyDescent="0.25">
      <c r="A172" s="52" t="s">
        <v>191</v>
      </c>
      <c r="B172" s="57" t="s">
        <v>140</v>
      </c>
      <c r="G172" s="40"/>
      <c r="H172" s="29"/>
    </row>
    <row r="173" spans="1:8" x14ac:dyDescent="0.25">
      <c r="A173" s="69" t="s">
        <v>319</v>
      </c>
      <c r="B173" s="57" t="s">
        <v>320</v>
      </c>
      <c r="G173" s="40">
        <f>132750</f>
        <v>132750</v>
      </c>
      <c r="H173" s="29"/>
    </row>
    <row r="174" spans="1:8" x14ac:dyDescent="0.25">
      <c r="A174" s="52" t="s">
        <v>234</v>
      </c>
      <c r="B174" s="57" t="s">
        <v>235</v>
      </c>
      <c r="G174" s="40"/>
      <c r="H174" s="25"/>
    </row>
    <row r="175" spans="1:8" x14ac:dyDescent="0.25">
      <c r="A175" s="52" t="s">
        <v>232</v>
      </c>
      <c r="B175" s="57" t="s">
        <v>233</v>
      </c>
      <c r="G175" s="40"/>
      <c r="H175" s="25"/>
    </row>
    <row r="176" spans="1:8" x14ac:dyDescent="0.25">
      <c r="A176" s="69" t="s">
        <v>321</v>
      </c>
      <c r="B176" s="57" t="s">
        <v>322</v>
      </c>
      <c r="G176" s="40">
        <f>24275</f>
        <v>24275</v>
      </c>
      <c r="H176" s="25"/>
    </row>
    <row r="177" spans="1:11" x14ac:dyDescent="0.25">
      <c r="A177" s="52" t="s">
        <v>192</v>
      </c>
      <c r="B177" s="57" t="s">
        <v>141</v>
      </c>
      <c r="G177" s="40">
        <f>286812.76</f>
        <v>286812.76</v>
      </c>
      <c r="H177" s="25"/>
    </row>
    <row r="178" spans="1:11" x14ac:dyDescent="0.25">
      <c r="A178" s="52" t="s">
        <v>193</v>
      </c>
      <c r="B178" s="57" t="s">
        <v>142</v>
      </c>
      <c r="G178" s="40"/>
      <c r="H178" s="25"/>
    </row>
    <row r="179" spans="1:11" x14ac:dyDescent="0.25">
      <c r="A179" s="69" t="s">
        <v>282</v>
      </c>
      <c r="B179" s="57" t="s">
        <v>283</v>
      </c>
      <c r="G179" s="40"/>
      <c r="H179" s="25"/>
    </row>
    <row r="180" spans="1:11" x14ac:dyDescent="0.25">
      <c r="A180" s="69" t="s">
        <v>284</v>
      </c>
      <c r="B180" s="57" t="s">
        <v>285</v>
      </c>
      <c r="G180" s="40"/>
      <c r="H180" s="25"/>
    </row>
    <row r="181" spans="1:11" x14ac:dyDescent="0.25">
      <c r="A181" s="52" t="s">
        <v>260</v>
      </c>
      <c r="B181" s="57" t="s">
        <v>261</v>
      </c>
      <c r="G181" s="40"/>
      <c r="H181" s="25"/>
      <c r="K181" s="69"/>
    </row>
    <row r="182" spans="1:11" x14ac:dyDescent="0.25">
      <c r="A182" s="52" t="s">
        <v>262</v>
      </c>
      <c r="B182" s="57" t="s">
        <v>263</v>
      </c>
      <c r="G182" s="40"/>
      <c r="H182" s="25"/>
    </row>
    <row r="183" spans="1:11" x14ac:dyDescent="0.25">
      <c r="A183" s="52" t="s">
        <v>194</v>
      </c>
      <c r="B183" s="57" t="s">
        <v>143</v>
      </c>
      <c r="G183" s="40">
        <f>1359203</f>
        <v>1359203</v>
      </c>
      <c r="H183" s="25"/>
    </row>
    <row r="184" spans="1:11" x14ac:dyDescent="0.25">
      <c r="A184" s="52" t="s">
        <v>196</v>
      </c>
      <c r="B184" s="57" t="s">
        <v>144</v>
      </c>
      <c r="G184" s="40"/>
      <c r="H184" s="25"/>
    </row>
    <row r="185" spans="1:11" x14ac:dyDescent="0.25">
      <c r="A185" s="52" t="s">
        <v>195</v>
      </c>
      <c r="B185" s="57" t="s">
        <v>145</v>
      </c>
      <c r="G185" s="40">
        <f>20365</f>
        <v>20365</v>
      </c>
      <c r="H185" s="25"/>
    </row>
    <row r="186" spans="1:11" x14ac:dyDescent="0.25">
      <c r="A186" s="52" t="s">
        <v>315</v>
      </c>
      <c r="B186" s="57" t="s">
        <v>236</v>
      </c>
      <c r="G186" s="40"/>
      <c r="H186" s="27"/>
    </row>
    <row r="187" spans="1:11" x14ac:dyDescent="0.25">
      <c r="A187" s="52" t="s">
        <v>197</v>
      </c>
      <c r="B187" s="57" t="s">
        <v>146</v>
      </c>
      <c r="G187" s="40"/>
    </row>
    <row r="188" spans="1:11" x14ac:dyDescent="0.25">
      <c r="A188" s="69" t="s">
        <v>264</v>
      </c>
      <c r="B188" s="57" t="s">
        <v>265</v>
      </c>
      <c r="G188" s="40"/>
    </row>
    <row r="189" spans="1:11" x14ac:dyDescent="0.25">
      <c r="A189" s="52" t="s">
        <v>198</v>
      </c>
      <c r="B189" s="57" t="s">
        <v>147</v>
      </c>
      <c r="G189" s="40">
        <f>87504.01</f>
        <v>87504.01</v>
      </c>
    </row>
    <row r="190" spans="1:11" x14ac:dyDescent="0.25">
      <c r="A190" s="52" t="s">
        <v>199</v>
      </c>
      <c r="B190" s="57" t="s">
        <v>148</v>
      </c>
      <c r="G190" s="40">
        <f>584322.25</f>
        <v>584322.25</v>
      </c>
    </row>
    <row r="191" spans="1:11" x14ac:dyDescent="0.25">
      <c r="A191" s="52" t="s">
        <v>228</v>
      </c>
      <c r="B191" s="57" t="s">
        <v>229</v>
      </c>
      <c r="G191" s="40"/>
    </row>
    <row r="192" spans="1:11" x14ac:dyDescent="0.25">
      <c r="A192" s="52" t="s">
        <v>200</v>
      </c>
      <c r="B192" s="57" t="s">
        <v>149</v>
      </c>
      <c r="G192" s="40"/>
    </row>
    <row r="193" spans="1:10" x14ac:dyDescent="0.25">
      <c r="A193" s="52" t="s">
        <v>250</v>
      </c>
      <c r="B193" s="57" t="s">
        <v>251</v>
      </c>
      <c r="G193" s="40">
        <f>173647.81</f>
        <v>173647.81</v>
      </c>
    </row>
    <row r="194" spans="1:10" x14ac:dyDescent="0.25">
      <c r="A194" s="52" t="s">
        <v>230</v>
      </c>
      <c r="B194" s="57" t="s">
        <v>231</v>
      </c>
      <c r="G194" s="40">
        <f>17884.94</f>
        <v>17884.939999999999</v>
      </c>
      <c r="J194" s="48"/>
    </row>
    <row r="195" spans="1:10" x14ac:dyDescent="0.25">
      <c r="A195" s="52" t="s">
        <v>201</v>
      </c>
      <c r="B195" s="57" t="s">
        <v>150</v>
      </c>
      <c r="G195" s="40">
        <f>310384.89</f>
        <v>310384.89</v>
      </c>
    </row>
    <row r="196" spans="1:10" x14ac:dyDescent="0.25">
      <c r="B196" s="25"/>
      <c r="G196" s="42">
        <f>SUM(G170:G195)</f>
        <v>3375481.9899999998</v>
      </c>
      <c r="I196" s="40"/>
      <c r="J196" s="48"/>
    </row>
    <row r="199" spans="1:10" x14ac:dyDescent="0.25">
      <c r="A199" s="51" t="s">
        <v>93</v>
      </c>
      <c r="B199" s="51" t="s">
        <v>94</v>
      </c>
      <c r="G199" s="6" t="s">
        <v>151</v>
      </c>
    </row>
    <row r="200" spans="1:10" x14ac:dyDescent="0.25">
      <c r="A200" s="69" t="s">
        <v>325</v>
      </c>
      <c r="B200" s="57" t="s">
        <v>152</v>
      </c>
      <c r="G200" s="40">
        <f>3499450781.26</f>
        <v>3499450781.2600002</v>
      </c>
      <c r="I200" s="40"/>
      <c r="J200" s="40"/>
    </row>
    <row r="201" spans="1:10" x14ac:dyDescent="0.25">
      <c r="A201" s="52" t="s">
        <v>202</v>
      </c>
      <c r="B201" s="57" t="s">
        <v>153</v>
      </c>
      <c r="G201" s="40">
        <f>1507763047.83</f>
        <v>1507763047.8299999</v>
      </c>
    </row>
    <row r="202" spans="1:10" x14ac:dyDescent="0.25">
      <c r="A202" s="69" t="s">
        <v>302</v>
      </c>
      <c r="B202" s="57" t="s">
        <v>303</v>
      </c>
      <c r="G202" s="40"/>
    </row>
    <row r="203" spans="1:10" x14ac:dyDescent="0.25">
      <c r="A203" s="52" t="s">
        <v>203</v>
      </c>
      <c r="B203" s="57" t="s">
        <v>204</v>
      </c>
      <c r="G203" s="40">
        <f>65850</f>
        <v>65850</v>
      </c>
    </row>
    <row r="204" spans="1:10" x14ac:dyDescent="0.25">
      <c r="A204" s="69" t="s">
        <v>323</v>
      </c>
      <c r="B204" s="57" t="s">
        <v>324</v>
      </c>
      <c r="G204" s="40">
        <f>89761.87</f>
        <v>89761.87</v>
      </c>
    </row>
    <row r="205" spans="1:10" x14ac:dyDescent="0.25">
      <c r="G205" s="42">
        <f>SUM(G200:G204)</f>
        <v>5007369440.96</v>
      </c>
      <c r="I205" s="40"/>
      <c r="J205" s="48"/>
    </row>
    <row r="206" spans="1:10" x14ac:dyDescent="0.25">
      <c r="B206" s="25"/>
    </row>
    <row r="213" spans="1:10" x14ac:dyDescent="0.25">
      <c r="I213" s="40"/>
      <c r="J213" s="48"/>
    </row>
    <row r="218" spans="1:10" x14ac:dyDescent="0.25">
      <c r="A218" s="51" t="s">
        <v>205</v>
      </c>
      <c r="B218" s="51" t="s">
        <v>206</v>
      </c>
      <c r="G218" s="6" t="s">
        <v>211</v>
      </c>
    </row>
    <row r="219" spans="1:10" x14ac:dyDescent="0.25">
      <c r="A219" s="70" t="s">
        <v>300</v>
      </c>
      <c r="B219" s="8" t="s">
        <v>301</v>
      </c>
      <c r="G219" s="40"/>
    </row>
    <row r="220" spans="1:10" x14ac:dyDescent="0.25">
      <c r="A220" s="52" t="s">
        <v>212</v>
      </c>
      <c r="B220" s="57" t="s">
        <v>213</v>
      </c>
      <c r="G220" s="40">
        <f>132372.4</f>
        <v>132372.4</v>
      </c>
    </row>
    <row r="221" spans="1:10" x14ac:dyDescent="0.25">
      <c r="A221" s="69" t="s">
        <v>286</v>
      </c>
      <c r="B221" s="57" t="s">
        <v>287</v>
      </c>
      <c r="G221" s="40"/>
    </row>
    <row r="222" spans="1:10" x14ac:dyDescent="0.25">
      <c r="A222" s="69" t="s">
        <v>288</v>
      </c>
      <c r="B222" s="57" t="s">
        <v>289</v>
      </c>
      <c r="G222" s="40"/>
    </row>
    <row r="223" spans="1:10" x14ac:dyDescent="0.25">
      <c r="A223" s="69" t="s">
        <v>290</v>
      </c>
      <c r="B223" s="57" t="s">
        <v>291</v>
      </c>
      <c r="G223" s="40">
        <f>136200</f>
        <v>136200</v>
      </c>
    </row>
    <row r="224" spans="1:10" x14ac:dyDescent="0.25">
      <c r="A224" s="69" t="s">
        <v>292</v>
      </c>
      <c r="B224" s="57" t="s">
        <v>293</v>
      </c>
      <c r="G224" s="40"/>
    </row>
    <row r="225" spans="1:10" x14ac:dyDescent="0.25">
      <c r="A225" s="69" t="s">
        <v>294</v>
      </c>
      <c r="B225" s="57" t="s">
        <v>295</v>
      </c>
      <c r="G225" s="40"/>
    </row>
    <row r="226" spans="1:10" x14ac:dyDescent="0.25">
      <c r="A226" s="69" t="s">
        <v>296</v>
      </c>
      <c r="B226" s="57" t="s">
        <v>297</v>
      </c>
      <c r="G226" s="40"/>
    </row>
    <row r="227" spans="1:10" x14ac:dyDescent="0.25">
      <c r="A227" s="69" t="s">
        <v>298</v>
      </c>
      <c r="B227" s="57" t="s">
        <v>299</v>
      </c>
      <c r="G227" s="40"/>
    </row>
    <row r="228" spans="1:10" x14ac:dyDescent="0.25">
      <c r="A228" s="52" t="s">
        <v>214</v>
      </c>
      <c r="B228" s="57" t="s">
        <v>215</v>
      </c>
      <c r="G228" s="40"/>
    </row>
    <row r="229" spans="1:10" x14ac:dyDescent="0.25">
      <c r="A229" s="69" t="s">
        <v>311</v>
      </c>
      <c r="B229" s="57" t="s">
        <v>312</v>
      </c>
      <c r="G229" s="40"/>
    </row>
    <row r="230" spans="1:10" x14ac:dyDescent="0.25">
      <c r="G230" s="42">
        <f>SUM(G219:G229)</f>
        <v>268572.40000000002</v>
      </c>
      <c r="I230" s="40"/>
      <c r="J230" s="48"/>
    </row>
    <row r="233" spans="1:10" x14ac:dyDescent="0.25">
      <c r="A233" s="51" t="s">
        <v>208</v>
      </c>
      <c r="B233" s="51" t="s">
        <v>209</v>
      </c>
      <c r="G233" s="6" t="s">
        <v>216</v>
      </c>
    </row>
    <row r="234" spans="1:10" x14ac:dyDescent="0.25">
      <c r="A234" s="52" t="s">
        <v>217</v>
      </c>
      <c r="B234" s="57" t="s">
        <v>218</v>
      </c>
      <c r="G234" s="40"/>
    </row>
    <row r="235" spans="1:10" x14ac:dyDescent="0.25">
      <c r="G235" s="42">
        <f>SUM(G234:G234)</f>
        <v>0</v>
      </c>
    </row>
    <row r="242" spans="2:7" x14ac:dyDescent="0.25">
      <c r="B242" s="31" t="s">
        <v>25</v>
      </c>
      <c r="D242" s="24"/>
      <c r="G242" s="23" t="s">
        <v>239</v>
      </c>
    </row>
    <row r="243" spans="2:7" x14ac:dyDescent="0.25">
      <c r="B243" s="32" t="s">
        <v>26</v>
      </c>
      <c r="F243" s="67" t="s">
        <v>304</v>
      </c>
    </row>
  </sheetData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2024-06-12T16:45:24Z</cp:lastPrinted>
  <dcterms:created xsi:type="dcterms:W3CDTF">2023-03-31T14:59:57Z</dcterms:created>
  <dcterms:modified xsi:type="dcterms:W3CDTF">2024-06-12T16:52:06Z</dcterms:modified>
</cp:coreProperties>
</file>