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am.rodriguez\Desktop\RAMON RODRIGUEZ\Backup Ramon Rodriguez\ESTADO FINANCIERO 2024\SEPTIEMBRE 2024\Transparencia\Archivo Exel\"/>
    </mc:Choice>
  </mc:AlternateContent>
  <bookViews>
    <workbookView xWindow="0" yWindow="0" windowWidth="20490" windowHeight="7755"/>
  </bookViews>
  <sheets>
    <sheet name="Estado de Situacion" sheetId="1" r:id="rId1"/>
    <sheet name="Estado de Resultado" sheetId="2" r:id="rId2"/>
    <sheet name="Nota a los Estado 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42" i="3" l="1"/>
  <c r="G237" i="3"/>
  <c r="G234" i="3"/>
  <c r="G233" i="3"/>
  <c r="G231" i="3"/>
  <c r="G227" i="3"/>
  <c r="G226" i="3"/>
  <c r="G238" i="3" s="1"/>
  <c r="G224" i="3"/>
  <c r="G203" i="3"/>
  <c r="G201" i="3"/>
  <c r="G192" i="3"/>
  <c r="G195" i="3"/>
  <c r="G194" i="3"/>
  <c r="G193" i="3"/>
  <c r="G189" i="3"/>
  <c r="G188" i="3"/>
  <c r="G187" i="3"/>
  <c r="G184" i="3"/>
  <c r="G182" i="3"/>
  <c r="G180" i="3"/>
  <c r="G175" i="3"/>
  <c r="G174" i="3"/>
  <c r="G173" i="3"/>
  <c r="G172" i="3"/>
  <c r="G170" i="3"/>
  <c r="G168" i="3"/>
  <c r="G167" i="3"/>
  <c r="G166" i="3"/>
  <c r="G165" i="3"/>
  <c r="G154" i="3"/>
  <c r="G153" i="3"/>
  <c r="G152" i="3"/>
  <c r="G151" i="3"/>
  <c r="G150" i="3"/>
  <c r="G149" i="3"/>
  <c r="G147" i="3"/>
  <c r="G145" i="3"/>
  <c r="G143" i="3"/>
  <c r="G142" i="3"/>
  <c r="G140" i="3"/>
  <c r="G128" i="3"/>
  <c r="G127" i="3"/>
  <c r="G122" i="3"/>
  <c r="G121" i="3"/>
  <c r="G119" i="3"/>
  <c r="G117" i="3"/>
  <c r="G116" i="3"/>
  <c r="G115" i="3"/>
  <c r="G114" i="3"/>
  <c r="G112" i="3"/>
  <c r="G111" i="3"/>
  <c r="G110" i="3"/>
  <c r="G95" i="3"/>
  <c r="G94" i="3"/>
  <c r="G93" i="3"/>
  <c r="G88" i="3"/>
  <c r="G87" i="3"/>
  <c r="G86" i="3"/>
  <c r="G85" i="3"/>
  <c r="G83" i="3"/>
  <c r="G82" i="3"/>
  <c r="G75" i="3"/>
  <c r="G74" i="3"/>
  <c r="G57" i="3"/>
  <c r="G49" i="3"/>
  <c r="G18" i="3"/>
  <c r="G17" i="3"/>
  <c r="G22" i="3" l="1"/>
  <c r="H20" i="2" l="1"/>
  <c r="H19" i="2"/>
  <c r="G205" i="3" l="1"/>
  <c r="G96" i="3"/>
  <c r="G69" i="3" l="1"/>
  <c r="G76" i="3"/>
  <c r="G156" i="3" l="1"/>
  <c r="G243" i="3" l="1"/>
  <c r="H28" i="2"/>
  <c r="H29" i="2" l="1"/>
  <c r="G27" i="3"/>
  <c r="G30" i="3"/>
  <c r="G29" i="3"/>
  <c r="H27" i="2" l="1"/>
  <c r="G196" i="3"/>
  <c r="H25" i="2"/>
  <c r="G28" i="3"/>
  <c r="G58" i="3"/>
  <c r="H34" i="1" s="1"/>
  <c r="G50" i="3"/>
  <c r="H33" i="1" s="1"/>
  <c r="G45" i="3"/>
  <c r="H26" i="1" s="1"/>
  <c r="G19" i="3"/>
  <c r="H20" i="1" s="1"/>
  <c r="G23" i="3"/>
  <c r="H21" i="1" s="1"/>
  <c r="H26" i="2" l="1"/>
  <c r="G34" i="3"/>
  <c r="H25" i="1" s="1"/>
  <c r="H21" i="2"/>
  <c r="H35" i="1" l="1"/>
  <c r="H22" i="1" l="1"/>
  <c r="H27" i="1" l="1"/>
  <c r="H29" i="1" s="1"/>
  <c r="H24" i="2"/>
  <c r="H30" i="2" s="1"/>
  <c r="J30" i="2" l="1"/>
  <c r="J34" i="2"/>
  <c r="H32" i="2"/>
  <c r="H34" i="2" s="1"/>
  <c r="H42" i="1" s="1"/>
  <c r="H43" i="1" s="1"/>
  <c r="H45" i="1" s="1"/>
</calcChain>
</file>

<file path=xl/sharedStrings.xml><?xml version="1.0" encoding="utf-8"?>
<sst xmlns="http://schemas.openxmlformats.org/spreadsheetml/2006/main" count="245" uniqueCount="222">
  <si>
    <t>ESTADO DE SITUACION</t>
  </si>
  <si>
    <t>(  VALORES EN RD$  )</t>
  </si>
  <si>
    <t>ACTIVOS</t>
  </si>
  <si>
    <t>BALANCE</t>
  </si>
  <si>
    <t>Activos Corrientes</t>
  </si>
  <si>
    <t>Efectivo en Caja y Banco</t>
  </si>
  <si>
    <t>Documentos y Cuentas por Cobrar</t>
  </si>
  <si>
    <t>Total Activos Corrientes</t>
  </si>
  <si>
    <t>Activos No Corrientes</t>
  </si>
  <si>
    <t>Bienes de Usos Activo Fijo</t>
  </si>
  <si>
    <t>Depreciacion Acumulada</t>
  </si>
  <si>
    <t>Total Activos No Corrientes</t>
  </si>
  <si>
    <t>TOTAL DE ACTIVOS</t>
  </si>
  <si>
    <t>PASIVOS</t>
  </si>
  <si>
    <t>Pasivos Corrientes</t>
  </si>
  <si>
    <t>Cuentas por Pagar a corto plazo</t>
  </si>
  <si>
    <t>Impuetos por pagar</t>
  </si>
  <si>
    <t>Total Pasivos Corrientes</t>
  </si>
  <si>
    <t>PASIVO NO CORRIENTE</t>
  </si>
  <si>
    <t>Pasivo no Corriente</t>
  </si>
  <si>
    <t>Total Pasivo No corriente</t>
  </si>
  <si>
    <t>PATRIMONIO</t>
  </si>
  <si>
    <t>Programa Superate Patrimonio</t>
  </si>
  <si>
    <t>Total Patrimonio</t>
  </si>
  <si>
    <t>TOTAL PASIVOS Y PATRIMONIO</t>
  </si>
  <si>
    <t>Ana Gisell Almonte</t>
  </si>
  <si>
    <t>Encargada de Contabilidad</t>
  </si>
  <si>
    <t>Nota 1</t>
  </si>
  <si>
    <t>Nota 2</t>
  </si>
  <si>
    <t>Nota 3</t>
  </si>
  <si>
    <t>Nota 4</t>
  </si>
  <si>
    <t>Nota 5</t>
  </si>
  <si>
    <t>Nota 6</t>
  </si>
  <si>
    <t>Nota 7</t>
  </si>
  <si>
    <t>ESTADO DE RESULTADOS</t>
  </si>
  <si>
    <t>OTROS INGRESOS</t>
  </si>
  <si>
    <t>Nota 8</t>
  </si>
  <si>
    <t>Nota 9</t>
  </si>
  <si>
    <t>TOTAL DE INGRESOS</t>
  </si>
  <si>
    <t>GASTOS CORRIENTES</t>
  </si>
  <si>
    <t>Nota 10</t>
  </si>
  <si>
    <t>Nota 11</t>
  </si>
  <si>
    <t>Nota 12</t>
  </si>
  <si>
    <t>Nota 13</t>
  </si>
  <si>
    <t>TOTAL DE GASTOS</t>
  </si>
  <si>
    <t>RESULTADO CORRIENTE DEL PERIODO</t>
  </si>
  <si>
    <t>RESULTADOS NETO DEL PERIODO</t>
  </si>
  <si>
    <t xml:space="preserve">NOTA A LOS ESTADOS </t>
  </si>
  <si>
    <t>EFECTIVO EN CAJA Y BANCO</t>
  </si>
  <si>
    <t>EFECTIVO EN CAJA</t>
  </si>
  <si>
    <t>EFECTIVO EN BANCOS</t>
  </si>
  <si>
    <t>NOTA 1</t>
  </si>
  <si>
    <t>DOCUMENTOS Y CUENTAS POR COBRAR</t>
  </si>
  <si>
    <t>CK. SUJETO A LIQUIDACION PROSOLI</t>
  </si>
  <si>
    <t>NOTA 2</t>
  </si>
  <si>
    <t>MOBILIARIO Y EQUIPO DE OFICINAS</t>
  </si>
  <si>
    <t>NOTA 3</t>
  </si>
  <si>
    <t>MOBILIARIO Y EQUIPO</t>
  </si>
  <si>
    <t>MOBILIARIO Y EQUIPO EDUCACIONAL Y RECREATIVO</t>
  </si>
  <si>
    <t>EQUIPO E INSTRUMENTAL, CIENTÍFICO Y LABORATORIO</t>
  </si>
  <si>
    <t>VEHÍCULOS Y EQUIPO DE TRANSPORTE, TRACCIÓN Y ELEVACIÓN</t>
  </si>
  <si>
    <t>MAQUINARIA, OTROS EQUIPOS Y HERRAMIENTAS</t>
  </si>
  <si>
    <t>OTRAS ESTRUCTURAS Y OBJETOS DE VALOR</t>
  </si>
  <si>
    <t>CONSTRUCCIONES EN PROCESO</t>
  </si>
  <si>
    <t>OTROS ACTIVOS</t>
  </si>
  <si>
    <t>NOTA 4</t>
  </si>
  <si>
    <t>DEP. ACUM. MOBILIARIO Y EQUIPOS DE OFICINA</t>
  </si>
  <si>
    <t>DEP. ACUM. EQUIPOS DE EDUCACION</t>
  </si>
  <si>
    <t>DEP. ACUM. EQUIPO DE TRANSPORTE</t>
  </si>
  <si>
    <t>DEP. ACUM. EQUIPOS DE INFORMATICA</t>
  </si>
  <si>
    <t>DEP. ACUM. EQUIPOS MEDICOS</t>
  </si>
  <si>
    <t>DEP. ACUM. EQUIPOS DE COMUNICACION</t>
  </si>
  <si>
    <t>DEP. ACUM. HERRAMIENTAS</t>
  </si>
  <si>
    <t>DEP. ACUM. OTROS ACTIVOS FIJOS</t>
  </si>
  <si>
    <t>DEPRECIACIÓN</t>
  </si>
  <si>
    <t>NOTA 5</t>
  </si>
  <si>
    <t>CUENTAS POR PAGAR</t>
  </si>
  <si>
    <t>CUENTAS X PAGAR</t>
  </si>
  <si>
    <t>IMPUESTO POR PAGAR</t>
  </si>
  <si>
    <t>NOTA 6</t>
  </si>
  <si>
    <t>RETENCIONES Y ACUMULACIONES POR PAGAR</t>
  </si>
  <si>
    <t>NOTA 7</t>
  </si>
  <si>
    <t>NOTA 8</t>
  </si>
  <si>
    <t>RESULTADOS PERIODOS ANTERIORES</t>
  </si>
  <si>
    <t>RESULTADO DEL AÑO CORRIENTE</t>
  </si>
  <si>
    <t>AJUSTES D AÑOS ANTERIORES</t>
  </si>
  <si>
    <t>PROGRAMA SUPERATE PATRIMONIO</t>
  </si>
  <si>
    <t>REMUNERACIONES Y CONTRIBUCIONES</t>
  </si>
  <si>
    <t>CONTRATACIÓN DE SERVICIOS</t>
  </si>
  <si>
    <t>MATERIALES Y SUMINISTROS</t>
  </si>
  <si>
    <t>TRANSFERENCIAS CORRIENTES</t>
  </si>
  <si>
    <t xml:space="preserve">INGRESOS </t>
  </si>
  <si>
    <t>INGRESOS ORDINARIOS</t>
  </si>
  <si>
    <t>NOTA 9</t>
  </si>
  <si>
    <t>NOTA 10</t>
  </si>
  <si>
    <t>NOTA 11</t>
  </si>
  <si>
    <t>REMUNERACIONES AL PERSONAL FIJO</t>
  </si>
  <si>
    <t>REMUNERACIONES AL PERSONAL CON CARÁCTER TRANSITORIO</t>
  </si>
  <si>
    <t>PRESTACIONES ECONÓMICAS</t>
  </si>
  <si>
    <t>PAGO DE HORAS EXTRAORDINARIAS</t>
  </si>
  <si>
    <t>PRIMA DE TRANSPORTE</t>
  </si>
  <si>
    <t>COMPENSACIÓN SERVICIOS DE SEGURIDAD</t>
  </si>
  <si>
    <t>CONTRIBUCIONES AL SEGURO DE SALUD</t>
  </si>
  <si>
    <t>CONTRIBUCIONES AL SEGURO DE PENSIONES</t>
  </si>
  <si>
    <t>CONTRIBUCIONES AL SEGURO DE RIESGO LABORAL</t>
  </si>
  <si>
    <t>TELÉFONO LOCAL</t>
  </si>
  <si>
    <t>SERVICIO DE INTERNET Y TELEVISIÓN POR CABLE</t>
  </si>
  <si>
    <t>ELECTRICIDAD</t>
  </si>
  <si>
    <t>AGUA</t>
  </si>
  <si>
    <t>PUBLICIDAD Y PROPAGANDA</t>
  </si>
  <si>
    <t>IMPRESIÓN Y ENCUADERNACIÓN</t>
  </si>
  <si>
    <t>VIÁTICOS DENTRO DEL PAÍS</t>
  </si>
  <si>
    <t>PASAJES</t>
  </si>
  <si>
    <t>PEAJE</t>
  </si>
  <si>
    <t>ALQUILERES Y RENTAS DE EDIFICIOS Y LOCALES</t>
  </si>
  <si>
    <t>HOSPEDAJE</t>
  </si>
  <si>
    <t>ALQUILERES DE MAQUINARIAS Y EQUIPOS</t>
  </si>
  <si>
    <t>SEGURO DE BIENES MUEBLES</t>
  </si>
  <si>
    <t>SEGUROS DE PERSONAS</t>
  </si>
  <si>
    <t>MANTENIMIENTO Y REPARACIONES MENORES EN EDIFICACIONES</t>
  </si>
  <si>
    <t>SERVICIOS ESPECIALES DE MANTENIMIENTO Y REPARACIÓN</t>
  </si>
  <si>
    <t>MANTENIMIENTO Y REPARACIÓN DE OBRAS CIVILES EN INSTALACIONES</t>
  </si>
  <si>
    <t>MANTENIMIENTO Y REPARACIÓN DE EQUIPOS SANITARIOS Y DE LABORA</t>
  </si>
  <si>
    <t>MANTENIMIENTO Y REPARACIÓN DE EQUIPOS DE TRANSPORTE, TRACCIÓN</t>
  </si>
  <si>
    <t>COMISIONES Y GASTOS BANCARIOS</t>
  </si>
  <si>
    <t>ORGANIZACIÓN DE EVENTOS Y FESTIVIDADES</t>
  </si>
  <si>
    <t>SERVICIOS JURÍDICOS</t>
  </si>
  <si>
    <t>SERVICIOS DE CAPACITACIÓN</t>
  </si>
  <si>
    <t>OTROS SERVICIOS TÉCNICOS PROFESIONALES</t>
  </si>
  <si>
    <t>IMPUESTOS, DERECHOS Y TASAS</t>
  </si>
  <si>
    <t>OTRAS CONTRATACIONES</t>
  </si>
  <si>
    <t>NOTA 12</t>
  </si>
  <si>
    <t>ALIMENTOS Y BEBIDAS PARA PERSONAS</t>
  </si>
  <si>
    <t>PRODUCTOS AGROFORESTALES Y PECUARIOS</t>
  </si>
  <si>
    <t>ACABADOS TEXTILES</t>
  </si>
  <si>
    <t>PRODUCTOS MEDICINALES PARA USO HUMANO</t>
  </si>
  <si>
    <t>LLANTAS Y NEUMÁTICOS</t>
  </si>
  <si>
    <t>GASOLINA</t>
  </si>
  <si>
    <t>GASOIL</t>
  </si>
  <si>
    <t>GAS GLP</t>
  </si>
  <si>
    <t>LUBRICANTES</t>
  </si>
  <si>
    <t>MATERIAL PARA LIMPIEZA</t>
  </si>
  <si>
    <t>ÚTILES DE ESCRITORIO, OFICINA, INFORMÁTICA Y DE ENSEÑANZA</t>
  </si>
  <si>
    <t>ÚTILES DE COCINA Y COMEDOR</t>
  </si>
  <si>
    <t xml:space="preserve">PRODUCTOS Y ÚTILES VARIOS NO IDENTIFICADOS PRECEDENTEMENTE </t>
  </si>
  <si>
    <t>NOTA 13</t>
  </si>
  <si>
    <t>AYUDAS Y DONACIONES PROGRAMADAS A HOGARES Y PERSONAS</t>
  </si>
  <si>
    <t>AYUDAS Y DONACIONES OCASIONALES A HOGARES Y PERSONAS</t>
  </si>
  <si>
    <t>RESULTADO NETO DEL PERIODO</t>
  </si>
  <si>
    <t>BECAS Y VIAJES DE ESTUDIOS</t>
  </si>
  <si>
    <t>BIENES MUEBLES, INMUEBLES E INTANGIBLES</t>
  </si>
  <si>
    <t>Nota 14</t>
  </si>
  <si>
    <t>OBRAS EN EDIFICACIONES</t>
  </si>
  <si>
    <t>Nota 15</t>
  </si>
  <si>
    <t>NOTA 14</t>
  </si>
  <si>
    <t>EQUIPO COMPUTACIONAL</t>
  </si>
  <si>
    <t xml:space="preserve">PROGRAMAS DE INFORMATICA Y BASE DE DATOS </t>
  </si>
  <si>
    <t>NOTA 15</t>
  </si>
  <si>
    <t>OBRAS PARA EDIFICACION NO RESIDENCIAL</t>
  </si>
  <si>
    <t>ALQUILERES DE EQUIPOS DE TRANSPORTE, TRACCIÓN Y ELEVACIÓN</t>
  </si>
  <si>
    <t>OTROS ALQUILERES</t>
  </si>
  <si>
    <t>LICENCIA INFORMATICAS</t>
  </si>
  <si>
    <t>COMPENSACIÓN POR RESULTADOS</t>
  </si>
  <si>
    <t>ÚTILES DESTINADOS A ACTIVIDADES DEPORTIVAS Y RECREATIVAS</t>
  </si>
  <si>
    <t>OTROS REPUESTOS Y ACCESORIOS MENORES</t>
  </si>
  <si>
    <t>PRODUCTOS DE PAPEL Y CARTÓN</t>
  </si>
  <si>
    <t>PAPEL DE ESCRITORIO</t>
  </si>
  <si>
    <t>ACEITES Y GRASAS</t>
  </si>
  <si>
    <t>SERVICIOS DE INFORMÁTICA Y SISTEMAS COMPUTARIZADOS</t>
  </si>
  <si>
    <t>Elpidio Jose Garcia Alvarez</t>
  </si>
  <si>
    <t>RECOLECCION DE RESIDUOS SOLIDOS</t>
  </si>
  <si>
    <t>SEGURO DE BIENES MUEBLES E INFRAESTRUCTURA</t>
  </si>
  <si>
    <t>OTROS SEGUROS</t>
  </si>
  <si>
    <t>MANTENIMIENTO Y REPARACIÓN DE EQUIPOS DE PRODUCCION</t>
  </si>
  <si>
    <t>FUMIGACION, LAVANDERIA, LIMPIEZA E HIGIENE</t>
  </si>
  <si>
    <t>PRODUCTOR ELECTRICOS Y AFINES</t>
  </si>
  <si>
    <t>BENEFICIO, ACUERDO DE DESEMPEÑOS INSTITU</t>
  </si>
  <si>
    <t>INSTALACIONES ELÉCTRICAS</t>
  </si>
  <si>
    <t>ESTUDIOS DE INGENIERÍA, ARQUITECTURA, INVESTI</t>
  </si>
  <si>
    <t>SERVICIOS TELEFÓNICO DE LARGA DISTANCIA</t>
  </si>
  <si>
    <t>PRODUCTOS METÁLICOS Y SUS DERIVADOS</t>
  </si>
  <si>
    <t>MINERALES</t>
  </si>
  <si>
    <t>PRODUCTOS QUÍMICOS Y CONEXOS</t>
  </si>
  <si>
    <t>SUELDO ANUAL NO. 13</t>
  </si>
  <si>
    <t>NOMINA COMPENZACION ANUAL EX</t>
  </si>
  <si>
    <t>RADIOCOMUNICACION</t>
  </si>
  <si>
    <t>ALQUILER DE TIERRAS</t>
  </si>
  <si>
    <t>SERVICIOS DE PINTURA Y DERIVADOS CON FINES D</t>
  </si>
  <si>
    <t>MANTENIMIENTO Y REPARACION DE EQUIPO</t>
  </si>
  <si>
    <t xml:space="preserve">MANTENIMIENTO Y REPARACIÓN DE EQUIPOS </t>
  </si>
  <si>
    <t xml:space="preserve">SERVICIOS MANTENIMIENTO, REPARACION, </t>
  </si>
  <si>
    <t>ARTICULOS DE PLASTICO</t>
  </si>
  <si>
    <t>PRODUCTOS DE VIDRIO, LOZA Y PORCELANA</t>
  </si>
  <si>
    <t>ELECTRODOMESTICOS</t>
  </si>
  <si>
    <t>AUTOMOVILES Y CAMIONES</t>
  </si>
  <si>
    <t>MAQUINARIA Y EQUIPO INDUSTRIAL</t>
  </si>
  <si>
    <t>MAQUINARIA Y EQUIPO DE CONSTRUCCION</t>
  </si>
  <si>
    <t>SISTEMAS DE AIRE ACONDICIONADO, CALEFACCION</t>
  </si>
  <si>
    <t>EQUIPO DE GENERACION ELECTRICA, APARATOS</t>
  </si>
  <si>
    <t>HERRAMIENTAS Y MAQUINAS-HERRAMIENTAS</t>
  </si>
  <si>
    <t>MUEBLES DE OFICINA Y ESTANTERIA</t>
  </si>
  <si>
    <t>PREMIOS LITERARIOS, DEPORTIVOS Y CULTURALES</t>
  </si>
  <si>
    <t>Sub Director Administrativo y Financiero</t>
  </si>
  <si>
    <t>VIÁTICOS FUERA DEL PAÍS</t>
  </si>
  <si>
    <t>MANTENIMIENTO Y REPARACION DE EQUIPO EDUCATIVOS</t>
  </si>
  <si>
    <t>ALMACENAJE</t>
  </si>
  <si>
    <t>LICENCIAS INFORMATICAS E INTELECTUALES</t>
  </si>
  <si>
    <t>SERVICIOS DE CONTABILIDAD Y AUDITORIA</t>
  </si>
  <si>
    <t>BONO POR DESEMPEÑO</t>
  </si>
  <si>
    <t>PRENDAS DE VESTIR</t>
  </si>
  <si>
    <t>LIBROS, REVISTAS Y PERIODICOS</t>
  </si>
  <si>
    <t>TRANSFERENCIAS CORRIENTES DESTINADAS A OTRAS</t>
  </si>
  <si>
    <t xml:space="preserve"> </t>
  </si>
  <si>
    <t>HILADOS Y TELAS</t>
  </si>
  <si>
    <t>PRODUCTOS DE ARTES GRAFICAS</t>
  </si>
  <si>
    <t>PRODUCTOS DE CEMENTO, CAL, ASBESTO, YESO Y ARCILLA</t>
  </si>
  <si>
    <t>UTILES MENORES MEDICO-QUIRURGICOS</t>
  </si>
  <si>
    <t>AL 30 DE SEPTIEMBRE DEL 2024</t>
  </si>
  <si>
    <t>MADERA, CORCHO Y SUS MANUFACTURAS</t>
  </si>
  <si>
    <t>OTROS MOBILIARIOS Y EQUIPOS NO IDENTIFICADOS</t>
  </si>
  <si>
    <t>OTROS EQUIPOS</t>
  </si>
  <si>
    <t>EDIFICIOS, ESTRUCTURAS, TIERRAS, TERRENOS Y OBJETOS DE VALOR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</si>
</sst>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27" x14ac:knownFonts="1">
    <font>
      <sz val="11"/>
      <color theme="1"/>
      <name val="Calibri"/>
      <family val="2"/>
      <scheme val="minor"/>
    </font>
    <font>
      <sz val="10"/>
      <color indexed="8"/>
      <name val="Times New Roman"/>
      <family val="1"/>
    </font>
    <font>
      <b/>
      <sz val="12"/>
      <color indexed="8"/>
      <name val="Times New Roman"/>
      <family val="1"/>
    </font>
    <font>
      <sz val="10.55"/>
      <color indexed="8"/>
      <name val="Times New Roman"/>
      <family val="1"/>
    </font>
    <font>
      <b/>
      <sz val="11"/>
      <color indexed="8"/>
      <name val="Times New Roman"/>
      <family val="1"/>
    </font>
    <font>
      <b/>
      <sz val="10.7"/>
      <color indexed="8"/>
      <name val="Times New Roman"/>
      <family val="1"/>
    </font>
    <font>
      <b/>
      <sz val="11.05"/>
      <color indexed="8"/>
      <name val="Times New Roman"/>
      <family val="1"/>
    </font>
    <font>
      <sz val="9.9499999999999993"/>
      <color indexed="8"/>
      <name val="Times New Roman"/>
      <family val="1"/>
    </font>
    <font>
      <b/>
      <sz val="9.9499999999999993"/>
      <color indexed="8"/>
      <name val="Times New Roman"/>
      <family val="1"/>
    </font>
    <font>
      <sz val="9.9499999999999993"/>
      <color indexed="10"/>
      <name val="Times New Roman"/>
      <family val="1"/>
    </font>
    <font>
      <b/>
      <u val="double"/>
      <sz val="9.9499999999999993"/>
      <color indexed="8"/>
      <name val="Times New Roman"/>
      <family val="1"/>
    </font>
    <font>
      <sz val="9.9499999999999993"/>
      <name val="Times New Roman"/>
      <family val="1"/>
    </font>
    <font>
      <sz val="9"/>
      <color indexed="8"/>
      <name val="Times New Roman"/>
      <family val="1"/>
    </font>
    <font>
      <b/>
      <sz val="10"/>
      <color indexed="8"/>
      <name val="Times New Roman"/>
      <family val="1"/>
    </font>
    <font>
      <b/>
      <sz val="9.9499999999999993"/>
      <color indexed="8"/>
      <name val="Arial"/>
      <family val="2"/>
    </font>
    <font>
      <sz val="9.9499999999999993"/>
      <color indexed="8"/>
      <name val="Arial"/>
      <family val="2"/>
    </font>
    <font>
      <sz val="9.9499999999999993"/>
      <color indexed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b/>
      <sz val="9.9499999999999993"/>
      <color rgb="FFFF0000"/>
      <name val="Times New Roman"/>
      <family val="1"/>
    </font>
    <font>
      <sz val="9.9499999999999993"/>
      <color rgb="FFFF0000"/>
      <name val="Times New Roman"/>
      <family val="1"/>
    </font>
    <font>
      <b/>
      <sz val="10"/>
      <color rgb="FF000000"/>
      <name val="Times New Roman"/>
      <family val="1"/>
    </font>
    <font>
      <sz val="8.0500000000000007"/>
      <color indexed="8"/>
      <name val="Times New Roman"/>
      <family val="1"/>
    </font>
    <font>
      <sz val="9"/>
      <color rgb="FF000000"/>
      <name val="Times New Roman"/>
      <family val="1"/>
    </font>
    <font>
      <b/>
      <sz val="8.0500000000000007"/>
      <color indexed="8"/>
      <name val="Times New Roman"/>
      <family val="1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8"/>
      </top>
      <bottom/>
      <diagonal/>
    </border>
  </borders>
  <cellStyleXfs count="2">
    <xf numFmtId="0" fontId="0" fillId="0" borderId="0"/>
    <xf numFmtId="43" fontId="17" fillId="0" borderId="0" applyFont="0" applyFill="0" applyBorder="0" applyAlignment="0" applyProtection="0"/>
  </cellStyleXfs>
  <cellXfs count="67">
    <xf numFmtId="0" fontId="0" fillId="0" borderId="0" xfId="0"/>
    <xf numFmtId="0" fontId="0" fillId="2" borderId="0" xfId="0" applyFill="1" applyBorder="1"/>
    <xf numFmtId="0" fontId="1" fillId="2" borderId="0" xfId="0" applyFont="1" applyFill="1" applyBorder="1"/>
    <xf numFmtId="0" fontId="3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horizontal="left" vertical="center"/>
    </xf>
    <xf numFmtId="4" fontId="8" fillId="2" borderId="0" xfId="0" applyNumberFormat="1" applyFont="1" applyFill="1" applyBorder="1" applyAlignment="1">
      <alignment vertical="center"/>
    </xf>
    <xf numFmtId="4" fontId="7" fillId="2" borderId="0" xfId="0" applyNumberFormat="1" applyFont="1" applyFill="1" applyBorder="1" applyAlignment="1">
      <alignment vertical="center"/>
    </xf>
    <xf numFmtId="4" fontId="9" fillId="2" borderId="0" xfId="0" applyNumberFormat="1" applyFont="1" applyFill="1" applyBorder="1" applyAlignment="1">
      <alignment vertical="center"/>
    </xf>
    <xf numFmtId="4" fontId="7" fillId="2" borderId="1" xfId="0" applyNumberFormat="1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4" fontId="10" fillId="2" borderId="0" xfId="0" applyNumberFormat="1" applyFont="1" applyFill="1" applyBorder="1" applyAlignment="1">
      <alignment vertical="center"/>
    </xf>
    <xf numFmtId="4" fontId="11" fillId="0" borderId="0" xfId="0" applyNumberFormat="1" applyFont="1" applyAlignment="1">
      <alignment vertical="center"/>
    </xf>
    <xf numFmtId="4" fontId="0" fillId="2" borderId="0" xfId="0" applyNumberFormat="1" applyFill="1" applyBorder="1"/>
    <xf numFmtId="0" fontId="6" fillId="2" borderId="0" xfId="0" applyFont="1" applyFill="1" applyBorder="1" applyAlignment="1">
      <alignment horizontal="left" vertical="center"/>
    </xf>
    <xf numFmtId="0" fontId="12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0" fontId="12" fillId="2" borderId="0" xfId="0" applyFont="1" applyFill="1" applyBorder="1" applyAlignment="1">
      <alignment horizontal="center" vertical="center"/>
    </xf>
    <xf numFmtId="0" fontId="13" fillId="2" borderId="0" xfId="0" applyFont="1" applyFill="1" applyBorder="1"/>
    <xf numFmtId="0" fontId="13" fillId="2" borderId="0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left"/>
    </xf>
    <xf numFmtId="4" fontId="15" fillId="2" borderId="0" xfId="0" applyNumberFormat="1" applyFont="1" applyFill="1" applyBorder="1" applyAlignment="1">
      <alignment vertical="center"/>
    </xf>
    <xf numFmtId="0" fontId="15" fillId="2" borderId="0" xfId="0" applyFont="1" applyFill="1" applyBorder="1" applyAlignment="1">
      <alignment vertical="center"/>
    </xf>
    <xf numFmtId="4" fontId="14" fillId="2" borderId="0" xfId="0" applyNumberFormat="1" applyFont="1" applyFill="1" applyBorder="1" applyAlignment="1">
      <alignment vertical="center"/>
    </xf>
    <xf numFmtId="0" fontId="14" fillId="2" borderId="0" xfId="0" applyFont="1" applyFill="1" applyBorder="1" applyAlignment="1">
      <alignment vertical="center"/>
    </xf>
    <xf numFmtId="0" fontId="14" fillId="2" borderId="0" xfId="0" applyFont="1" applyFill="1" applyBorder="1" applyAlignment="1">
      <alignment horizontal="right" vertical="center"/>
    </xf>
    <xf numFmtId="4" fontId="16" fillId="2" borderId="0" xfId="0" applyNumberFormat="1" applyFont="1" applyFill="1" applyBorder="1" applyAlignment="1">
      <alignment vertical="center"/>
    </xf>
    <xf numFmtId="0" fontId="13" fillId="2" borderId="0" xfId="0" applyFont="1" applyFill="1" applyBorder="1" applyAlignment="1">
      <alignment horizontal="left" indent="4"/>
    </xf>
    <xf numFmtId="0" fontId="1" fillId="2" borderId="0" xfId="0" applyFont="1" applyFill="1" applyBorder="1" applyAlignment="1">
      <alignment horizontal="left" indent="2"/>
    </xf>
    <xf numFmtId="4" fontId="7" fillId="0" borderId="0" xfId="0" applyNumberFormat="1" applyFont="1" applyBorder="1" applyAlignment="1">
      <alignment vertical="center"/>
    </xf>
    <xf numFmtId="0" fontId="1" fillId="2" borderId="0" xfId="0" applyFont="1" applyFill="1" applyBorder="1" applyAlignment="1">
      <alignment horizontal="left" indent="1"/>
    </xf>
    <xf numFmtId="0" fontId="13" fillId="2" borderId="0" xfId="0" applyFont="1" applyFill="1" applyBorder="1" applyAlignment="1">
      <alignment horizontal="left" indent="2"/>
    </xf>
    <xf numFmtId="0" fontId="13" fillId="2" borderId="0" xfId="0" applyFont="1" applyFill="1" applyBorder="1" applyAlignment="1">
      <alignment horizontal="left" indent="1"/>
    </xf>
    <xf numFmtId="0" fontId="19" fillId="0" borderId="0" xfId="0" applyFont="1" applyAlignment="1">
      <alignment vertical="center"/>
    </xf>
    <xf numFmtId="43" fontId="15" fillId="0" borderId="0" xfId="1" applyFont="1" applyAlignment="1">
      <alignment vertical="center"/>
    </xf>
    <xf numFmtId="43" fontId="15" fillId="0" borderId="1" xfId="1" applyFont="1" applyBorder="1" applyAlignment="1">
      <alignment vertical="center"/>
    </xf>
    <xf numFmtId="43" fontId="0" fillId="2" borderId="0" xfId="1" applyFont="1" applyFill="1" applyBorder="1"/>
    <xf numFmtId="43" fontId="8" fillId="2" borderId="0" xfId="1" applyFont="1" applyFill="1" applyBorder="1" applyAlignment="1">
      <alignment vertical="center"/>
    </xf>
    <xf numFmtId="43" fontId="14" fillId="0" borderId="3" xfId="1" applyFont="1" applyBorder="1" applyAlignment="1">
      <alignment vertical="center"/>
    </xf>
    <xf numFmtId="43" fontId="18" fillId="2" borderId="0" xfId="1" applyFont="1" applyFill="1" applyBorder="1"/>
    <xf numFmtId="4" fontId="20" fillId="2" borderId="0" xfId="0" applyNumberFormat="1" applyFont="1" applyFill="1" applyBorder="1" applyAlignment="1">
      <alignment vertical="center"/>
    </xf>
    <xf numFmtId="4" fontId="21" fillId="2" borderId="1" xfId="0" applyNumberFormat="1" applyFont="1" applyFill="1" applyBorder="1" applyAlignment="1">
      <alignment vertical="center"/>
    </xf>
    <xf numFmtId="0" fontId="22" fillId="0" borderId="0" xfId="0" applyFont="1" applyAlignment="1">
      <alignment vertical="center"/>
    </xf>
    <xf numFmtId="43" fontId="14" fillId="2" borderId="0" xfId="1" applyFont="1" applyFill="1" applyBorder="1" applyAlignment="1">
      <alignment vertical="center"/>
    </xf>
    <xf numFmtId="43" fontId="0" fillId="2" borderId="0" xfId="0" applyNumberFormat="1" applyFill="1" applyBorder="1"/>
    <xf numFmtId="4" fontId="8" fillId="2" borderId="2" xfId="0" applyNumberFormat="1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23" fillId="0" borderId="0" xfId="0" applyFont="1" applyAlignment="1">
      <alignment vertical="center"/>
    </xf>
    <xf numFmtId="43" fontId="11" fillId="2" borderId="0" xfId="1" applyFont="1" applyFill="1" applyBorder="1" applyAlignment="1">
      <alignment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43" fontId="14" fillId="0" borderId="0" xfId="1" applyFont="1" applyBorder="1" applyAlignment="1">
      <alignment vertical="center"/>
    </xf>
    <xf numFmtId="0" fontId="26" fillId="2" borderId="0" xfId="0" applyFont="1" applyFill="1" applyBorder="1"/>
    <xf numFmtId="0" fontId="18" fillId="2" borderId="0" xfId="0" applyFont="1" applyFill="1" applyBorder="1"/>
    <xf numFmtId="43" fontId="8" fillId="2" borderId="2" xfId="1" applyFont="1" applyFill="1" applyBorder="1" applyAlignment="1">
      <alignment vertical="center"/>
    </xf>
    <xf numFmtId="4" fontId="12" fillId="2" borderId="0" xfId="0" applyNumberFormat="1" applyFont="1" applyFill="1" applyBorder="1" applyAlignment="1">
      <alignment horizontal="center" vertical="center"/>
    </xf>
    <xf numFmtId="0" fontId="4" fillId="2" borderId="0" xfId="0" applyFont="1" applyFill="1" applyBorder="1" applyAlignment="1">
      <alignment vertical="center"/>
    </xf>
    <xf numFmtId="43" fontId="0" fillId="2" borderId="1" xfId="1" applyFont="1" applyFill="1" applyBorder="1"/>
    <xf numFmtId="0" fontId="0" fillId="0" borderId="0" xfId="0" applyAlignment="1">
      <alignment vertical="center"/>
    </xf>
    <xf numFmtId="0" fontId="1" fillId="2" borderId="0" xfId="0" applyFont="1" applyFill="1" applyBorder="1" applyAlignment="1">
      <alignment horizontal="left" indent="4"/>
    </xf>
    <xf numFmtId="4" fontId="0" fillId="0" borderId="0" xfId="0" applyNumberFormat="1"/>
    <xf numFmtId="49" fontId="23" fillId="0" borderId="0" xfId="0" applyNumberFormat="1" applyFont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133350</xdr:colOff>
      <xdr:row>1</xdr:row>
      <xdr:rowOff>142875</xdr:rowOff>
    </xdr:from>
    <xdr:to>
      <xdr:col>6</xdr:col>
      <xdr:colOff>438150</xdr:colOff>
      <xdr:row>9</xdr:row>
      <xdr:rowOff>66675</xdr:rowOff>
    </xdr:to>
    <xdr:pic>
      <xdr:nvPicPr>
        <xdr:cNvPr id="2" name="Imagen 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0" y="333375"/>
          <a:ext cx="1828800" cy="144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704850</xdr:colOff>
      <xdr:row>1</xdr:row>
      <xdr:rowOff>152400</xdr:rowOff>
    </xdr:from>
    <xdr:to>
      <xdr:col>5</xdr:col>
      <xdr:colOff>504825</xdr:colOff>
      <xdr:row>9</xdr:row>
      <xdr:rowOff>76200</xdr:rowOff>
    </xdr:to>
    <xdr:pic>
      <xdr:nvPicPr>
        <xdr:cNvPr id="2" name="Imagen 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8825" y="342900"/>
          <a:ext cx="1828800" cy="144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1000125</xdr:colOff>
      <xdr:row>1</xdr:row>
      <xdr:rowOff>142875</xdr:rowOff>
    </xdr:from>
    <xdr:to>
      <xdr:col>5</xdr:col>
      <xdr:colOff>266700</xdr:colOff>
      <xdr:row>9</xdr:row>
      <xdr:rowOff>66675</xdr:rowOff>
    </xdr:to>
    <xdr:pic>
      <xdr:nvPicPr>
        <xdr:cNvPr id="2" name="Imagen 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5050" y="333375"/>
          <a:ext cx="1828800" cy="144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1:K129"/>
  <sheetViews>
    <sheetView tabSelected="1" workbookViewId="0">
      <selection activeCell="C16" sqref="C16"/>
    </sheetView>
  </sheetViews>
  <sheetFormatPr baseColWidth="10" defaultRowHeight="15" x14ac:dyDescent="0.25"/>
  <cols>
    <col min="1" max="1" width="2" style="1" customWidth="1"/>
    <col min="2" max="2" width="6.140625" style="1" customWidth="1"/>
    <col min="3" max="3" width="11.42578125" style="1"/>
    <col min="4" max="4" width="15.5703125" style="1" customWidth="1"/>
    <col min="5" max="7" width="11.42578125" style="1"/>
    <col min="8" max="8" width="15.28515625" style="1" customWidth="1"/>
    <col min="9" max="9" width="16.42578125" style="1" customWidth="1"/>
    <col min="10" max="10" width="14.42578125" style="1" customWidth="1"/>
    <col min="11" max="11" width="12.28515625" style="1" customWidth="1"/>
    <col min="12" max="256" width="11.42578125" style="1"/>
    <col min="257" max="257" width="2" style="1" customWidth="1"/>
    <col min="258" max="258" width="6.140625" style="1" customWidth="1"/>
    <col min="259" max="263" width="11.42578125" style="1"/>
    <col min="264" max="264" width="15.28515625" style="1" customWidth="1"/>
    <col min="265" max="265" width="16.42578125" style="1" customWidth="1"/>
    <col min="266" max="266" width="11.42578125" style="1"/>
    <col min="267" max="267" width="12.28515625" style="1" customWidth="1"/>
    <col min="268" max="512" width="11.42578125" style="1"/>
    <col min="513" max="513" width="2" style="1" customWidth="1"/>
    <col min="514" max="514" width="6.140625" style="1" customWidth="1"/>
    <col min="515" max="519" width="11.42578125" style="1"/>
    <col min="520" max="520" width="15.28515625" style="1" customWidth="1"/>
    <col min="521" max="521" width="16.42578125" style="1" customWidth="1"/>
    <col min="522" max="522" width="11.42578125" style="1"/>
    <col min="523" max="523" width="12.28515625" style="1" customWidth="1"/>
    <col min="524" max="768" width="11.42578125" style="1"/>
    <col min="769" max="769" width="2" style="1" customWidth="1"/>
    <col min="770" max="770" width="6.140625" style="1" customWidth="1"/>
    <col min="771" max="775" width="11.42578125" style="1"/>
    <col min="776" max="776" width="15.28515625" style="1" customWidth="1"/>
    <col min="777" max="777" width="16.42578125" style="1" customWidth="1"/>
    <col min="778" max="778" width="11.42578125" style="1"/>
    <col min="779" max="779" width="12.28515625" style="1" customWidth="1"/>
    <col min="780" max="1024" width="11.42578125" style="1"/>
    <col min="1025" max="1025" width="2" style="1" customWidth="1"/>
    <col min="1026" max="1026" width="6.140625" style="1" customWidth="1"/>
    <col min="1027" max="1031" width="11.42578125" style="1"/>
    <col min="1032" max="1032" width="15.28515625" style="1" customWidth="1"/>
    <col min="1033" max="1033" width="16.42578125" style="1" customWidth="1"/>
    <col min="1034" max="1034" width="11.42578125" style="1"/>
    <col min="1035" max="1035" width="12.28515625" style="1" customWidth="1"/>
    <col min="1036" max="1280" width="11.42578125" style="1"/>
    <col min="1281" max="1281" width="2" style="1" customWidth="1"/>
    <col min="1282" max="1282" width="6.140625" style="1" customWidth="1"/>
    <col min="1283" max="1287" width="11.42578125" style="1"/>
    <col min="1288" max="1288" width="15.28515625" style="1" customWidth="1"/>
    <col min="1289" max="1289" width="16.42578125" style="1" customWidth="1"/>
    <col min="1290" max="1290" width="11.42578125" style="1"/>
    <col min="1291" max="1291" width="12.28515625" style="1" customWidth="1"/>
    <col min="1292" max="1536" width="11.42578125" style="1"/>
    <col min="1537" max="1537" width="2" style="1" customWidth="1"/>
    <col min="1538" max="1538" width="6.140625" style="1" customWidth="1"/>
    <col min="1539" max="1543" width="11.42578125" style="1"/>
    <col min="1544" max="1544" width="15.28515625" style="1" customWidth="1"/>
    <col min="1545" max="1545" width="16.42578125" style="1" customWidth="1"/>
    <col min="1546" max="1546" width="11.42578125" style="1"/>
    <col min="1547" max="1547" width="12.28515625" style="1" customWidth="1"/>
    <col min="1548" max="1792" width="11.42578125" style="1"/>
    <col min="1793" max="1793" width="2" style="1" customWidth="1"/>
    <col min="1794" max="1794" width="6.140625" style="1" customWidth="1"/>
    <col min="1795" max="1799" width="11.42578125" style="1"/>
    <col min="1800" max="1800" width="15.28515625" style="1" customWidth="1"/>
    <col min="1801" max="1801" width="16.42578125" style="1" customWidth="1"/>
    <col min="1802" max="1802" width="11.42578125" style="1"/>
    <col min="1803" max="1803" width="12.28515625" style="1" customWidth="1"/>
    <col min="1804" max="2048" width="11.42578125" style="1"/>
    <col min="2049" max="2049" width="2" style="1" customWidth="1"/>
    <col min="2050" max="2050" width="6.140625" style="1" customWidth="1"/>
    <col min="2051" max="2055" width="11.42578125" style="1"/>
    <col min="2056" max="2056" width="15.28515625" style="1" customWidth="1"/>
    <col min="2057" max="2057" width="16.42578125" style="1" customWidth="1"/>
    <col min="2058" max="2058" width="11.42578125" style="1"/>
    <col min="2059" max="2059" width="12.28515625" style="1" customWidth="1"/>
    <col min="2060" max="2304" width="11.42578125" style="1"/>
    <col min="2305" max="2305" width="2" style="1" customWidth="1"/>
    <col min="2306" max="2306" width="6.140625" style="1" customWidth="1"/>
    <col min="2307" max="2311" width="11.42578125" style="1"/>
    <col min="2312" max="2312" width="15.28515625" style="1" customWidth="1"/>
    <col min="2313" max="2313" width="16.42578125" style="1" customWidth="1"/>
    <col min="2314" max="2314" width="11.42578125" style="1"/>
    <col min="2315" max="2315" width="12.28515625" style="1" customWidth="1"/>
    <col min="2316" max="2560" width="11.42578125" style="1"/>
    <col min="2561" max="2561" width="2" style="1" customWidth="1"/>
    <col min="2562" max="2562" width="6.140625" style="1" customWidth="1"/>
    <col min="2563" max="2567" width="11.42578125" style="1"/>
    <col min="2568" max="2568" width="15.28515625" style="1" customWidth="1"/>
    <col min="2569" max="2569" width="16.42578125" style="1" customWidth="1"/>
    <col min="2570" max="2570" width="11.42578125" style="1"/>
    <col min="2571" max="2571" width="12.28515625" style="1" customWidth="1"/>
    <col min="2572" max="2816" width="11.42578125" style="1"/>
    <col min="2817" max="2817" width="2" style="1" customWidth="1"/>
    <col min="2818" max="2818" width="6.140625" style="1" customWidth="1"/>
    <col min="2819" max="2823" width="11.42578125" style="1"/>
    <col min="2824" max="2824" width="15.28515625" style="1" customWidth="1"/>
    <col min="2825" max="2825" width="16.42578125" style="1" customWidth="1"/>
    <col min="2826" max="2826" width="11.42578125" style="1"/>
    <col min="2827" max="2827" width="12.28515625" style="1" customWidth="1"/>
    <col min="2828" max="3072" width="11.42578125" style="1"/>
    <col min="3073" max="3073" width="2" style="1" customWidth="1"/>
    <col min="3074" max="3074" width="6.140625" style="1" customWidth="1"/>
    <col min="3075" max="3079" width="11.42578125" style="1"/>
    <col min="3080" max="3080" width="15.28515625" style="1" customWidth="1"/>
    <col min="3081" max="3081" width="16.42578125" style="1" customWidth="1"/>
    <col min="3082" max="3082" width="11.42578125" style="1"/>
    <col min="3083" max="3083" width="12.28515625" style="1" customWidth="1"/>
    <col min="3084" max="3328" width="11.42578125" style="1"/>
    <col min="3329" max="3329" width="2" style="1" customWidth="1"/>
    <col min="3330" max="3330" width="6.140625" style="1" customWidth="1"/>
    <col min="3331" max="3335" width="11.42578125" style="1"/>
    <col min="3336" max="3336" width="15.28515625" style="1" customWidth="1"/>
    <col min="3337" max="3337" width="16.42578125" style="1" customWidth="1"/>
    <col min="3338" max="3338" width="11.42578125" style="1"/>
    <col min="3339" max="3339" width="12.28515625" style="1" customWidth="1"/>
    <col min="3340" max="3584" width="11.42578125" style="1"/>
    <col min="3585" max="3585" width="2" style="1" customWidth="1"/>
    <col min="3586" max="3586" width="6.140625" style="1" customWidth="1"/>
    <col min="3587" max="3591" width="11.42578125" style="1"/>
    <col min="3592" max="3592" width="15.28515625" style="1" customWidth="1"/>
    <col min="3593" max="3593" width="16.42578125" style="1" customWidth="1"/>
    <col min="3594" max="3594" width="11.42578125" style="1"/>
    <col min="3595" max="3595" width="12.28515625" style="1" customWidth="1"/>
    <col min="3596" max="3840" width="11.42578125" style="1"/>
    <col min="3841" max="3841" width="2" style="1" customWidth="1"/>
    <col min="3842" max="3842" width="6.140625" style="1" customWidth="1"/>
    <col min="3843" max="3847" width="11.42578125" style="1"/>
    <col min="3848" max="3848" width="15.28515625" style="1" customWidth="1"/>
    <col min="3849" max="3849" width="16.42578125" style="1" customWidth="1"/>
    <col min="3850" max="3850" width="11.42578125" style="1"/>
    <col min="3851" max="3851" width="12.28515625" style="1" customWidth="1"/>
    <col min="3852" max="4096" width="11.42578125" style="1"/>
    <col min="4097" max="4097" width="2" style="1" customWidth="1"/>
    <col min="4098" max="4098" width="6.140625" style="1" customWidth="1"/>
    <col min="4099" max="4103" width="11.42578125" style="1"/>
    <col min="4104" max="4104" width="15.28515625" style="1" customWidth="1"/>
    <col min="4105" max="4105" width="16.42578125" style="1" customWidth="1"/>
    <col min="4106" max="4106" width="11.42578125" style="1"/>
    <col min="4107" max="4107" width="12.28515625" style="1" customWidth="1"/>
    <col min="4108" max="4352" width="11.42578125" style="1"/>
    <col min="4353" max="4353" width="2" style="1" customWidth="1"/>
    <col min="4354" max="4354" width="6.140625" style="1" customWidth="1"/>
    <col min="4355" max="4359" width="11.42578125" style="1"/>
    <col min="4360" max="4360" width="15.28515625" style="1" customWidth="1"/>
    <col min="4361" max="4361" width="16.42578125" style="1" customWidth="1"/>
    <col min="4362" max="4362" width="11.42578125" style="1"/>
    <col min="4363" max="4363" width="12.28515625" style="1" customWidth="1"/>
    <col min="4364" max="4608" width="11.42578125" style="1"/>
    <col min="4609" max="4609" width="2" style="1" customWidth="1"/>
    <col min="4610" max="4610" width="6.140625" style="1" customWidth="1"/>
    <col min="4611" max="4615" width="11.42578125" style="1"/>
    <col min="4616" max="4616" width="15.28515625" style="1" customWidth="1"/>
    <col min="4617" max="4617" width="16.42578125" style="1" customWidth="1"/>
    <col min="4618" max="4618" width="11.42578125" style="1"/>
    <col min="4619" max="4619" width="12.28515625" style="1" customWidth="1"/>
    <col min="4620" max="4864" width="11.42578125" style="1"/>
    <col min="4865" max="4865" width="2" style="1" customWidth="1"/>
    <col min="4866" max="4866" width="6.140625" style="1" customWidth="1"/>
    <col min="4867" max="4871" width="11.42578125" style="1"/>
    <col min="4872" max="4872" width="15.28515625" style="1" customWidth="1"/>
    <col min="4873" max="4873" width="16.42578125" style="1" customWidth="1"/>
    <col min="4874" max="4874" width="11.42578125" style="1"/>
    <col min="4875" max="4875" width="12.28515625" style="1" customWidth="1"/>
    <col min="4876" max="5120" width="11.42578125" style="1"/>
    <col min="5121" max="5121" width="2" style="1" customWidth="1"/>
    <col min="5122" max="5122" width="6.140625" style="1" customWidth="1"/>
    <col min="5123" max="5127" width="11.42578125" style="1"/>
    <col min="5128" max="5128" width="15.28515625" style="1" customWidth="1"/>
    <col min="5129" max="5129" width="16.42578125" style="1" customWidth="1"/>
    <col min="5130" max="5130" width="11.42578125" style="1"/>
    <col min="5131" max="5131" width="12.28515625" style="1" customWidth="1"/>
    <col min="5132" max="5376" width="11.42578125" style="1"/>
    <col min="5377" max="5377" width="2" style="1" customWidth="1"/>
    <col min="5378" max="5378" width="6.140625" style="1" customWidth="1"/>
    <col min="5379" max="5383" width="11.42578125" style="1"/>
    <col min="5384" max="5384" width="15.28515625" style="1" customWidth="1"/>
    <col min="5385" max="5385" width="16.42578125" style="1" customWidth="1"/>
    <col min="5386" max="5386" width="11.42578125" style="1"/>
    <col min="5387" max="5387" width="12.28515625" style="1" customWidth="1"/>
    <col min="5388" max="5632" width="11.42578125" style="1"/>
    <col min="5633" max="5633" width="2" style="1" customWidth="1"/>
    <col min="5634" max="5634" width="6.140625" style="1" customWidth="1"/>
    <col min="5635" max="5639" width="11.42578125" style="1"/>
    <col min="5640" max="5640" width="15.28515625" style="1" customWidth="1"/>
    <col min="5641" max="5641" width="16.42578125" style="1" customWidth="1"/>
    <col min="5642" max="5642" width="11.42578125" style="1"/>
    <col min="5643" max="5643" width="12.28515625" style="1" customWidth="1"/>
    <col min="5644" max="5888" width="11.42578125" style="1"/>
    <col min="5889" max="5889" width="2" style="1" customWidth="1"/>
    <col min="5890" max="5890" width="6.140625" style="1" customWidth="1"/>
    <col min="5891" max="5895" width="11.42578125" style="1"/>
    <col min="5896" max="5896" width="15.28515625" style="1" customWidth="1"/>
    <col min="5897" max="5897" width="16.42578125" style="1" customWidth="1"/>
    <col min="5898" max="5898" width="11.42578125" style="1"/>
    <col min="5899" max="5899" width="12.28515625" style="1" customWidth="1"/>
    <col min="5900" max="6144" width="11.42578125" style="1"/>
    <col min="6145" max="6145" width="2" style="1" customWidth="1"/>
    <col min="6146" max="6146" width="6.140625" style="1" customWidth="1"/>
    <col min="6147" max="6151" width="11.42578125" style="1"/>
    <col min="6152" max="6152" width="15.28515625" style="1" customWidth="1"/>
    <col min="6153" max="6153" width="16.42578125" style="1" customWidth="1"/>
    <col min="6154" max="6154" width="11.42578125" style="1"/>
    <col min="6155" max="6155" width="12.28515625" style="1" customWidth="1"/>
    <col min="6156" max="6400" width="11.42578125" style="1"/>
    <col min="6401" max="6401" width="2" style="1" customWidth="1"/>
    <col min="6402" max="6402" width="6.140625" style="1" customWidth="1"/>
    <col min="6403" max="6407" width="11.42578125" style="1"/>
    <col min="6408" max="6408" width="15.28515625" style="1" customWidth="1"/>
    <col min="6409" max="6409" width="16.42578125" style="1" customWidth="1"/>
    <col min="6410" max="6410" width="11.42578125" style="1"/>
    <col min="6411" max="6411" width="12.28515625" style="1" customWidth="1"/>
    <col min="6412" max="6656" width="11.42578125" style="1"/>
    <col min="6657" max="6657" width="2" style="1" customWidth="1"/>
    <col min="6658" max="6658" width="6.140625" style="1" customWidth="1"/>
    <col min="6659" max="6663" width="11.42578125" style="1"/>
    <col min="6664" max="6664" width="15.28515625" style="1" customWidth="1"/>
    <col min="6665" max="6665" width="16.42578125" style="1" customWidth="1"/>
    <col min="6666" max="6666" width="11.42578125" style="1"/>
    <col min="6667" max="6667" width="12.28515625" style="1" customWidth="1"/>
    <col min="6668" max="6912" width="11.42578125" style="1"/>
    <col min="6913" max="6913" width="2" style="1" customWidth="1"/>
    <col min="6914" max="6914" width="6.140625" style="1" customWidth="1"/>
    <col min="6915" max="6919" width="11.42578125" style="1"/>
    <col min="6920" max="6920" width="15.28515625" style="1" customWidth="1"/>
    <col min="6921" max="6921" width="16.42578125" style="1" customWidth="1"/>
    <col min="6922" max="6922" width="11.42578125" style="1"/>
    <col min="6923" max="6923" width="12.28515625" style="1" customWidth="1"/>
    <col min="6924" max="7168" width="11.42578125" style="1"/>
    <col min="7169" max="7169" width="2" style="1" customWidth="1"/>
    <col min="7170" max="7170" width="6.140625" style="1" customWidth="1"/>
    <col min="7171" max="7175" width="11.42578125" style="1"/>
    <col min="7176" max="7176" width="15.28515625" style="1" customWidth="1"/>
    <col min="7177" max="7177" width="16.42578125" style="1" customWidth="1"/>
    <col min="7178" max="7178" width="11.42578125" style="1"/>
    <col min="7179" max="7179" width="12.28515625" style="1" customWidth="1"/>
    <col min="7180" max="7424" width="11.42578125" style="1"/>
    <col min="7425" max="7425" width="2" style="1" customWidth="1"/>
    <col min="7426" max="7426" width="6.140625" style="1" customWidth="1"/>
    <col min="7427" max="7431" width="11.42578125" style="1"/>
    <col min="7432" max="7432" width="15.28515625" style="1" customWidth="1"/>
    <col min="7433" max="7433" width="16.42578125" style="1" customWidth="1"/>
    <col min="7434" max="7434" width="11.42578125" style="1"/>
    <col min="7435" max="7435" width="12.28515625" style="1" customWidth="1"/>
    <col min="7436" max="7680" width="11.42578125" style="1"/>
    <col min="7681" max="7681" width="2" style="1" customWidth="1"/>
    <col min="7682" max="7682" width="6.140625" style="1" customWidth="1"/>
    <col min="7683" max="7687" width="11.42578125" style="1"/>
    <col min="7688" max="7688" width="15.28515625" style="1" customWidth="1"/>
    <col min="7689" max="7689" width="16.42578125" style="1" customWidth="1"/>
    <col min="7690" max="7690" width="11.42578125" style="1"/>
    <col min="7691" max="7691" width="12.28515625" style="1" customWidth="1"/>
    <col min="7692" max="7936" width="11.42578125" style="1"/>
    <col min="7937" max="7937" width="2" style="1" customWidth="1"/>
    <col min="7938" max="7938" width="6.140625" style="1" customWidth="1"/>
    <col min="7939" max="7943" width="11.42578125" style="1"/>
    <col min="7944" max="7944" width="15.28515625" style="1" customWidth="1"/>
    <col min="7945" max="7945" width="16.42578125" style="1" customWidth="1"/>
    <col min="7946" max="7946" width="11.42578125" style="1"/>
    <col min="7947" max="7947" width="12.28515625" style="1" customWidth="1"/>
    <col min="7948" max="8192" width="11.42578125" style="1"/>
    <col min="8193" max="8193" width="2" style="1" customWidth="1"/>
    <col min="8194" max="8194" width="6.140625" style="1" customWidth="1"/>
    <col min="8195" max="8199" width="11.42578125" style="1"/>
    <col min="8200" max="8200" width="15.28515625" style="1" customWidth="1"/>
    <col min="8201" max="8201" width="16.42578125" style="1" customWidth="1"/>
    <col min="8202" max="8202" width="11.42578125" style="1"/>
    <col min="8203" max="8203" width="12.28515625" style="1" customWidth="1"/>
    <col min="8204" max="8448" width="11.42578125" style="1"/>
    <col min="8449" max="8449" width="2" style="1" customWidth="1"/>
    <col min="8450" max="8450" width="6.140625" style="1" customWidth="1"/>
    <col min="8451" max="8455" width="11.42578125" style="1"/>
    <col min="8456" max="8456" width="15.28515625" style="1" customWidth="1"/>
    <col min="8457" max="8457" width="16.42578125" style="1" customWidth="1"/>
    <col min="8458" max="8458" width="11.42578125" style="1"/>
    <col min="8459" max="8459" width="12.28515625" style="1" customWidth="1"/>
    <col min="8460" max="8704" width="11.42578125" style="1"/>
    <col min="8705" max="8705" width="2" style="1" customWidth="1"/>
    <col min="8706" max="8706" width="6.140625" style="1" customWidth="1"/>
    <col min="8707" max="8711" width="11.42578125" style="1"/>
    <col min="8712" max="8712" width="15.28515625" style="1" customWidth="1"/>
    <col min="8713" max="8713" width="16.42578125" style="1" customWidth="1"/>
    <col min="8714" max="8714" width="11.42578125" style="1"/>
    <col min="8715" max="8715" width="12.28515625" style="1" customWidth="1"/>
    <col min="8716" max="8960" width="11.42578125" style="1"/>
    <col min="8961" max="8961" width="2" style="1" customWidth="1"/>
    <col min="8962" max="8962" width="6.140625" style="1" customWidth="1"/>
    <col min="8963" max="8967" width="11.42578125" style="1"/>
    <col min="8968" max="8968" width="15.28515625" style="1" customWidth="1"/>
    <col min="8969" max="8969" width="16.42578125" style="1" customWidth="1"/>
    <col min="8970" max="8970" width="11.42578125" style="1"/>
    <col min="8971" max="8971" width="12.28515625" style="1" customWidth="1"/>
    <col min="8972" max="9216" width="11.42578125" style="1"/>
    <col min="9217" max="9217" width="2" style="1" customWidth="1"/>
    <col min="9218" max="9218" width="6.140625" style="1" customWidth="1"/>
    <col min="9219" max="9223" width="11.42578125" style="1"/>
    <col min="9224" max="9224" width="15.28515625" style="1" customWidth="1"/>
    <col min="9225" max="9225" width="16.42578125" style="1" customWidth="1"/>
    <col min="9226" max="9226" width="11.42578125" style="1"/>
    <col min="9227" max="9227" width="12.28515625" style="1" customWidth="1"/>
    <col min="9228" max="9472" width="11.42578125" style="1"/>
    <col min="9473" max="9473" width="2" style="1" customWidth="1"/>
    <col min="9474" max="9474" width="6.140625" style="1" customWidth="1"/>
    <col min="9475" max="9479" width="11.42578125" style="1"/>
    <col min="9480" max="9480" width="15.28515625" style="1" customWidth="1"/>
    <col min="9481" max="9481" width="16.42578125" style="1" customWidth="1"/>
    <col min="9482" max="9482" width="11.42578125" style="1"/>
    <col min="9483" max="9483" width="12.28515625" style="1" customWidth="1"/>
    <col min="9484" max="9728" width="11.42578125" style="1"/>
    <col min="9729" max="9729" width="2" style="1" customWidth="1"/>
    <col min="9730" max="9730" width="6.140625" style="1" customWidth="1"/>
    <col min="9731" max="9735" width="11.42578125" style="1"/>
    <col min="9736" max="9736" width="15.28515625" style="1" customWidth="1"/>
    <col min="9737" max="9737" width="16.42578125" style="1" customWidth="1"/>
    <col min="9738" max="9738" width="11.42578125" style="1"/>
    <col min="9739" max="9739" width="12.28515625" style="1" customWidth="1"/>
    <col min="9740" max="9984" width="11.42578125" style="1"/>
    <col min="9985" max="9985" width="2" style="1" customWidth="1"/>
    <col min="9986" max="9986" width="6.140625" style="1" customWidth="1"/>
    <col min="9987" max="9991" width="11.42578125" style="1"/>
    <col min="9992" max="9992" width="15.28515625" style="1" customWidth="1"/>
    <col min="9993" max="9993" width="16.42578125" style="1" customWidth="1"/>
    <col min="9994" max="9994" width="11.42578125" style="1"/>
    <col min="9995" max="9995" width="12.28515625" style="1" customWidth="1"/>
    <col min="9996" max="10240" width="11.42578125" style="1"/>
    <col min="10241" max="10241" width="2" style="1" customWidth="1"/>
    <col min="10242" max="10242" width="6.140625" style="1" customWidth="1"/>
    <col min="10243" max="10247" width="11.42578125" style="1"/>
    <col min="10248" max="10248" width="15.28515625" style="1" customWidth="1"/>
    <col min="10249" max="10249" width="16.42578125" style="1" customWidth="1"/>
    <col min="10250" max="10250" width="11.42578125" style="1"/>
    <col min="10251" max="10251" width="12.28515625" style="1" customWidth="1"/>
    <col min="10252" max="10496" width="11.42578125" style="1"/>
    <col min="10497" max="10497" width="2" style="1" customWidth="1"/>
    <col min="10498" max="10498" width="6.140625" style="1" customWidth="1"/>
    <col min="10499" max="10503" width="11.42578125" style="1"/>
    <col min="10504" max="10504" width="15.28515625" style="1" customWidth="1"/>
    <col min="10505" max="10505" width="16.42578125" style="1" customWidth="1"/>
    <col min="10506" max="10506" width="11.42578125" style="1"/>
    <col min="10507" max="10507" width="12.28515625" style="1" customWidth="1"/>
    <col min="10508" max="10752" width="11.42578125" style="1"/>
    <col min="10753" max="10753" width="2" style="1" customWidth="1"/>
    <col min="10754" max="10754" width="6.140625" style="1" customWidth="1"/>
    <col min="10755" max="10759" width="11.42578125" style="1"/>
    <col min="10760" max="10760" width="15.28515625" style="1" customWidth="1"/>
    <col min="10761" max="10761" width="16.42578125" style="1" customWidth="1"/>
    <col min="10762" max="10762" width="11.42578125" style="1"/>
    <col min="10763" max="10763" width="12.28515625" style="1" customWidth="1"/>
    <col min="10764" max="11008" width="11.42578125" style="1"/>
    <col min="11009" max="11009" width="2" style="1" customWidth="1"/>
    <col min="11010" max="11010" width="6.140625" style="1" customWidth="1"/>
    <col min="11011" max="11015" width="11.42578125" style="1"/>
    <col min="11016" max="11016" width="15.28515625" style="1" customWidth="1"/>
    <col min="11017" max="11017" width="16.42578125" style="1" customWidth="1"/>
    <col min="11018" max="11018" width="11.42578125" style="1"/>
    <col min="11019" max="11019" width="12.28515625" style="1" customWidth="1"/>
    <col min="11020" max="11264" width="11.42578125" style="1"/>
    <col min="11265" max="11265" width="2" style="1" customWidth="1"/>
    <col min="11266" max="11266" width="6.140625" style="1" customWidth="1"/>
    <col min="11267" max="11271" width="11.42578125" style="1"/>
    <col min="11272" max="11272" width="15.28515625" style="1" customWidth="1"/>
    <col min="11273" max="11273" width="16.42578125" style="1" customWidth="1"/>
    <col min="11274" max="11274" width="11.42578125" style="1"/>
    <col min="11275" max="11275" width="12.28515625" style="1" customWidth="1"/>
    <col min="11276" max="11520" width="11.42578125" style="1"/>
    <col min="11521" max="11521" width="2" style="1" customWidth="1"/>
    <col min="11522" max="11522" width="6.140625" style="1" customWidth="1"/>
    <col min="11523" max="11527" width="11.42578125" style="1"/>
    <col min="11528" max="11528" width="15.28515625" style="1" customWidth="1"/>
    <col min="11529" max="11529" width="16.42578125" style="1" customWidth="1"/>
    <col min="11530" max="11530" width="11.42578125" style="1"/>
    <col min="11531" max="11531" width="12.28515625" style="1" customWidth="1"/>
    <col min="11532" max="11776" width="11.42578125" style="1"/>
    <col min="11777" max="11777" width="2" style="1" customWidth="1"/>
    <col min="11778" max="11778" width="6.140625" style="1" customWidth="1"/>
    <col min="11779" max="11783" width="11.42578125" style="1"/>
    <col min="11784" max="11784" width="15.28515625" style="1" customWidth="1"/>
    <col min="11785" max="11785" width="16.42578125" style="1" customWidth="1"/>
    <col min="11786" max="11786" width="11.42578125" style="1"/>
    <col min="11787" max="11787" width="12.28515625" style="1" customWidth="1"/>
    <col min="11788" max="12032" width="11.42578125" style="1"/>
    <col min="12033" max="12033" width="2" style="1" customWidth="1"/>
    <col min="12034" max="12034" width="6.140625" style="1" customWidth="1"/>
    <col min="12035" max="12039" width="11.42578125" style="1"/>
    <col min="12040" max="12040" width="15.28515625" style="1" customWidth="1"/>
    <col min="12041" max="12041" width="16.42578125" style="1" customWidth="1"/>
    <col min="12042" max="12042" width="11.42578125" style="1"/>
    <col min="12043" max="12043" width="12.28515625" style="1" customWidth="1"/>
    <col min="12044" max="12288" width="11.42578125" style="1"/>
    <col min="12289" max="12289" width="2" style="1" customWidth="1"/>
    <col min="12290" max="12290" width="6.140625" style="1" customWidth="1"/>
    <col min="12291" max="12295" width="11.42578125" style="1"/>
    <col min="12296" max="12296" width="15.28515625" style="1" customWidth="1"/>
    <col min="12297" max="12297" width="16.42578125" style="1" customWidth="1"/>
    <col min="12298" max="12298" width="11.42578125" style="1"/>
    <col min="12299" max="12299" width="12.28515625" style="1" customWidth="1"/>
    <col min="12300" max="12544" width="11.42578125" style="1"/>
    <col min="12545" max="12545" width="2" style="1" customWidth="1"/>
    <col min="12546" max="12546" width="6.140625" style="1" customWidth="1"/>
    <col min="12547" max="12551" width="11.42578125" style="1"/>
    <col min="12552" max="12552" width="15.28515625" style="1" customWidth="1"/>
    <col min="12553" max="12553" width="16.42578125" style="1" customWidth="1"/>
    <col min="12554" max="12554" width="11.42578125" style="1"/>
    <col min="12555" max="12555" width="12.28515625" style="1" customWidth="1"/>
    <col min="12556" max="12800" width="11.42578125" style="1"/>
    <col min="12801" max="12801" width="2" style="1" customWidth="1"/>
    <col min="12802" max="12802" width="6.140625" style="1" customWidth="1"/>
    <col min="12803" max="12807" width="11.42578125" style="1"/>
    <col min="12808" max="12808" width="15.28515625" style="1" customWidth="1"/>
    <col min="12809" max="12809" width="16.42578125" style="1" customWidth="1"/>
    <col min="12810" max="12810" width="11.42578125" style="1"/>
    <col min="12811" max="12811" width="12.28515625" style="1" customWidth="1"/>
    <col min="12812" max="13056" width="11.42578125" style="1"/>
    <col min="13057" max="13057" width="2" style="1" customWidth="1"/>
    <col min="13058" max="13058" width="6.140625" style="1" customWidth="1"/>
    <col min="13059" max="13063" width="11.42578125" style="1"/>
    <col min="13064" max="13064" width="15.28515625" style="1" customWidth="1"/>
    <col min="13065" max="13065" width="16.42578125" style="1" customWidth="1"/>
    <col min="13066" max="13066" width="11.42578125" style="1"/>
    <col min="13067" max="13067" width="12.28515625" style="1" customWidth="1"/>
    <col min="13068" max="13312" width="11.42578125" style="1"/>
    <col min="13313" max="13313" width="2" style="1" customWidth="1"/>
    <col min="13314" max="13314" width="6.140625" style="1" customWidth="1"/>
    <col min="13315" max="13319" width="11.42578125" style="1"/>
    <col min="13320" max="13320" width="15.28515625" style="1" customWidth="1"/>
    <col min="13321" max="13321" width="16.42578125" style="1" customWidth="1"/>
    <col min="13322" max="13322" width="11.42578125" style="1"/>
    <col min="13323" max="13323" width="12.28515625" style="1" customWidth="1"/>
    <col min="13324" max="13568" width="11.42578125" style="1"/>
    <col min="13569" max="13569" width="2" style="1" customWidth="1"/>
    <col min="13570" max="13570" width="6.140625" style="1" customWidth="1"/>
    <col min="13571" max="13575" width="11.42578125" style="1"/>
    <col min="13576" max="13576" width="15.28515625" style="1" customWidth="1"/>
    <col min="13577" max="13577" width="16.42578125" style="1" customWidth="1"/>
    <col min="13578" max="13578" width="11.42578125" style="1"/>
    <col min="13579" max="13579" width="12.28515625" style="1" customWidth="1"/>
    <col min="13580" max="13824" width="11.42578125" style="1"/>
    <col min="13825" max="13825" width="2" style="1" customWidth="1"/>
    <col min="13826" max="13826" width="6.140625" style="1" customWidth="1"/>
    <col min="13827" max="13831" width="11.42578125" style="1"/>
    <col min="13832" max="13832" width="15.28515625" style="1" customWidth="1"/>
    <col min="13833" max="13833" width="16.42578125" style="1" customWidth="1"/>
    <col min="13834" max="13834" width="11.42578125" style="1"/>
    <col min="13835" max="13835" width="12.28515625" style="1" customWidth="1"/>
    <col min="13836" max="14080" width="11.42578125" style="1"/>
    <col min="14081" max="14081" width="2" style="1" customWidth="1"/>
    <col min="14082" max="14082" width="6.140625" style="1" customWidth="1"/>
    <col min="14083" max="14087" width="11.42578125" style="1"/>
    <col min="14088" max="14088" width="15.28515625" style="1" customWidth="1"/>
    <col min="14089" max="14089" width="16.42578125" style="1" customWidth="1"/>
    <col min="14090" max="14090" width="11.42578125" style="1"/>
    <col min="14091" max="14091" width="12.28515625" style="1" customWidth="1"/>
    <col min="14092" max="14336" width="11.42578125" style="1"/>
    <col min="14337" max="14337" width="2" style="1" customWidth="1"/>
    <col min="14338" max="14338" width="6.140625" style="1" customWidth="1"/>
    <col min="14339" max="14343" width="11.42578125" style="1"/>
    <col min="14344" max="14344" width="15.28515625" style="1" customWidth="1"/>
    <col min="14345" max="14345" width="16.42578125" style="1" customWidth="1"/>
    <col min="14346" max="14346" width="11.42578125" style="1"/>
    <col min="14347" max="14347" width="12.28515625" style="1" customWidth="1"/>
    <col min="14348" max="14592" width="11.42578125" style="1"/>
    <col min="14593" max="14593" width="2" style="1" customWidth="1"/>
    <col min="14594" max="14594" width="6.140625" style="1" customWidth="1"/>
    <col min="14595" max="14599" width="11.42578125" style="1"/>
    <col min="14600" max="14600" width="15.28515625" style="1" customWidth="1"/>
    <col min="14601" max="14601" width="16.42578125" style="1" customWidth="1"/>
    <col min="14602" max="14602" width="11.42578125" style="1"/>
    <col min="14603" max="14603" width="12.28515625" style="1" customWidth="1"/>
    <col min="14604" max="14848" width="11.42578125" style="1"/>
    <col min="14849" max="14849" width="2" style="1" customWidth="1"/>
    <col min="14850" max="14850" width="6.140625" style="1" customWidth="1"/>
    <col min="14851" max="14855" width="11.42578125" style="1"/>
    <col min="14856" max="14856" width="15.28515625" style="1" customWidth="1"/>
    <col min="14857" max="14857" width="16.42578125" style="1" customWidth="1"/>
    <col min="14858" max="14858" width="11.42578125" style="1"/>
    <col min="14859" max="14859" width="12.28515625" style="1" customWidth="1"/>
    <col min="14860" max="15104" width="11.42578125" style="1"/>
    <col min="15105" max="15105" width="2" style="1" customWidth="1"/>
    <col min="15106" max="15106" width="6.140625" style="1" customWidth="1"/>
    <col min="15107" max="15111" width="11.42578125" style="1"/>
    <col min="15112" max="15112" width="15.28515625" style="1" customWidth="1"/>
    <col min="15113" max="15113" width="16.42578125" style="1" customWidth="1"/>
    <col min="15114" max="15114" width="11.42578125" style="1"/>
    <col min="15115" max="15115" width="12.28515625" style="1" customWidth="1"/>
    <col min="15116" max="15360" width="11.42578125" style="1"/>
    <col min="15361" max="15361" width="2" style="1" customWidth="1"/>
    <col min="15362" max="15362" width="6.140625" style="1" customWidth="1"/>
    <col min="15363" max="15367" width="11.42578125" style="1"/>
    <col min="15368" max="15368" width="15.28515625" style="1" customWidth="1"/>
    <col min="15369" max="15369" width="16.42578125" style="1" customWidth="1"/>
    <col min="15370" max="15370" width="11.42578125" style="1"/>
    <col min="15371" max="15371" width="12.28515625" style="1" customWidth="1"/>
    <col min="15372" max="15616" width="11.42578125" style="1"/>
    <col min="15617" max="15617" width="2" style="1" customWidth="1"/>
    <col min="15618" max="15618" width="6.140625" style="1" customWidth="1"/>
    <col min="15619" max="15623" width="11.42578125" style="1"/>
    <col min="15624" max="15624" width="15.28515625" style="1" customWidth="1"/>
    <col min="15625" max="15625" width="16.42578125" style="1" customWidth="1"/>
    <col min="15626" max="15626" width="11.42578125" style="1"/>
    <col min="15627" max="15627" width="12.28515625" style="1" customWidth="1"/>
    <col min="15628" max="15872" width="11.42578125" style="1"/>
    <col min="15873" max="15873" width="2" style="1" customWidth="1"/>
    <col min="15874" max="15874" width="6.140625" style="1" customWidth="1"/>
    <col min="15875" max="15879" width="11.42578125" style="1"/>
    <col min="15880" max="15880" width="15.28515625" style="1" customWidth="1"/>
    <col min="15881" max="15881" width="16.42578125" style="1" customWidth="1"/>
    <col min="15882" max="15882" width="11.42578125" style="1"/>
    <col min="15883" max="15883" width="12.28515625" style="1" customWidth="1"/>
    <col min="15884" max="16128" width="11.42578125" style="1"/>
    <col min="16129" max="16129" width="2" style="1" customWidth="1"/>
    <col min="16130" max="16130" width="6.140625" style="1" customWidth="1"/>
    <col min="16131" max="16135" width="11.42578125" style="1"/>
    <col min="16136" max="16136" width="15.28515625" style="1" customWidth="1"/>
    <col min="16137" max="16137" width="16.42578125" style="1" customWidth="1"/>
    <col min="16138" max="16138" width="11.42578125" style="1"/>
    <col min="16139" max="16139" width="12.28515625" style="1" customWidth="1"/>
    <col min="16140" max="16384" width="11.42578125" style="1"/>
  </cols>
  <sheetData>
    <row r="11" spans="1:9" ht="15.75" x14ac:dyDescent="0.25">
      <c r="A11" s="66" t="s">
        <v>0</v>
      </c>
      <c r="B11" s="66"/>
      <c r="C11" s="66"/>
      <c r="D11" s="66"/>
      <c r="E11" s="66"/>
      <c r="F11" s="66"/>
      <c r="G11" s="66"/>
      <c r="H11" s="66"/>
      <c r="I11" s="66"/>
    </row>
    <row r="12" spans="1:9" x14ac:dyDescent="0.25">
      <c r="A12" s="65" t="s">
        <v>217</v>
      </c>
      <c r="B12" s="65"/>
      <c r="C12" s="65"/>
      <c r="D12" s="65"/>
      <c r="E12" s="65"/>
      <c r="F12" s="65"/>
      <c r="G12" s="65"/>
      <c r="H12" s="65"/>
      <c r="I12" s="65"/>
    </row>
    <row r="13" spans="1:9" x14ac:dyDescent="0.25">
      <c r="A13" s="65" t="s">
        <v>1</v>
      </c>
      <c r="B13" s="65"/>
      <c r="C13" s="65"/>
      <c r="D13" s="65"/>
      <c r="E13" s="65"/>
      <c r="F13" s="65"/>
      <c r="G13" s="65"/>
      <c r="H13" s="65"/>
      <c r="I13" s="65"/>
    </row>
    <row r="14" spans="1:9" x14ac:dyDescent="0.25">
      <c r="B14" s="2"/>
      <c r="C14" s="2"/>
      <c r="D14" s="2"/>
      <c r="E14" s="2"/>
      <c r="F14" s="2"/>
      <c r="G14" s="2"/>
      <c r="H14" s="2"/>
    </row>
    <row r="15" spans="1:9" x14ac:dyDescent="0.25">
      <c r="B15" s="2"/>
      <c r="C15" s="2"/>
      <c r="D15" s="2"/>
      <c r="E15" s="2"/>
      <c r="G15" s="2"/>
      <c r="H15" s="2"/>
    </row>
    <row r="16" spans="1:9" x14ac:dyDescent="0.25">
      <c r="B16" s="2"/>
      <c r="C16" s="2"/>
      <c r="D16" s="2"/>
      <c r="E16" s="2"/>
      <c r="F16" s="3"/>
      <c r="G16" s="2"/>
      <c r="H16" s="2"/>
    </row>
    <row r="17" spans="2:8" x14ac:dyDescent="0.25">
      <c r="B17" s="2"/>
      <c r="C17" s="2"/>
      <c r="D17" s="2"/>
      <c r="E17" s="2"/>
      <c r="F17" s="3"/>
      <c r="G17" s="2"/>
      <c r="H17" s="2"/>
    </row>
    <row r="18" spans="2:8" x14ac:dyDescent="0.25">
      <c r="B18" s="2"/>
      <c r="C18" s="4" t="s">
        <v>2</v>
      </c>
      <c r="D18" s="2"/>
      <c r="E18" s="2"/>
      <c r="F18" s="2"/>
      <c r="G18" s="2"/>
      <c r="H18" s="5" t="s">
        <v>3</v>
      </c>
    </row>
    <row r="19" spans="2:8" x14ac:dyDescent="0.25">
      <c r="B19" s="2"/>
      <c r="C19" s="6" t="s">
        <v>4</v>
      </c>
      <c r="D19" s="2"/>
      <c r="E19" s="2"/>
      <c r="F19" s="2"/>
      <c r="G19" s="2"/>
      <c r="H19" s="2"/>
    </row>
    <row r="20" spans="2:8" x14ac:dyDescent="0.25">
      <c r="B20" s="2"/>
      <c r="C20" s="7" t="s">
        <v>5</v>
      </c>
      <c r="D20" s="2"/>
      <c r="E20" s="21" t="s">
        <v>27</v>
      </c>
      <c r="F20" s="2"/>
      <c r="G20" s="2"/>
      <c r="H20" s="32">
        <f>'Nota a los Estado '!G19</f>
        <v>62200680.630000003</v>
      </c>
    </row>
    <row r="21" spans="2:8" x14ac:dyDescent="0.25">
      <c r="B21" s="2"/>
      <c r="C21" s="7" t="s">
        <v>6</v>
      </c>
      <c r="D21" s="2"/>
      <c r="E21" s="21" t="s">
        <v>28</v>
      </c>
      <c r="F21" s="2"/>
      <c r="G21" s="2"/>
      <c r="H21" s="12">
        <f>'Nota a los Estado '!G23</f>
        <v>91243.78</v>
      </c>
    </row>
    <row r="22" spans="2:8" x14ac:dyDescent="0.25">
      <c r="B22" s="2"/>
      <c r="C22" s="8" t="s">
        <v>7</v>
      </c>
      <c r="D22" s="2"/>
      <c r="E22" s="2"/>
      <c r="F22" s="2"/>
      <c r="G22" s="2"/>
      <c r="H22" s="9">
        <f>+H20+H21</f>
        <v>62291924.410000004</v>
      </c>
    </row>
    <row r="23" spans="2:8" x14ac:dyDescent="0.25">
      <c r="B23" s="2"/>
      <c r="C23" s="8"/>
      <c r="D23" s="2"/>
      <c r="E23" s="2"/>
      <c r="F23" s="2"/>
      <c r="G23" s="2"/>
      <c r="H23" s="9"/>
    </row>
    <row r="24" spans="2:8" x14ac:dyDescent="0.25">
      <c r="B24" s="2"/>
      <c r="C24" s="6" t="s">
        <v>8</v>
      </c>
      <c r="D24" s="2"/>
      <c r="E24" s="2"/>
      <c r="F24" s="2"/>
      <c r="G24" s="2"/>
      <c r="H24" s="2"/>
    </row>
    <row r="25" spans="2:8" x14ac:dyDescent="0.25">
      <c r="B25" s="2"/>
      <c r="C25" s="7" t="s">
        <v>9</v>
      </c>
      <c r="D25" s="2"/>
      <c r="E25" s="21" t="s">
        <v>29</v>
      </c>
      <c r="F25" s="2"/>
      <c r="G25" s="2"/>
      <c r="H25" s="10">
        <f>'Nota a los Estado '!G34</f>
        <v>977227219.79000008</v>
      </c>
    </row>
    <row r="26" spans="2:8" x14ac:dyDescent="0.25">
      <c r="B26" s="2"/>
      <c r="C26" s="7" t="s">
        <v>10</v>
      </c>
      <c r="D26" s="2"/>
      <c r="E26" s="21" t="s">
        <v>30</v>
      </c>
      <c r="F26" s="2"/>
      <c r="G26" s="2"/>
      <c r="H26" s="44">
        <f>'Nota a los Estado '!G45</f>
        <v>-683082803.59000003</v>
      </c>
    </row>
    <row r="27" spans="2:8" x14ac:dyDescent="0.25">
      <c r="B27" s="2"/>
      <c r="C27" s="8" t="s">
        <v>11</v>
      </c>
      <c r="D27" s="2"/>
      <c r="E27" s="2"/>
      <c r="F27" s="2"/>
      <c r="G27" s="2"/>
      <c r="H27" s="10">
        <f>+H25+H26</f>
        <v>294144416.20000005</v>
      </c>
    </row>
    <row r="28" spans="2:8" x14ac:dyDescent="0.25">
      <c r="B28" s="2"/>
      <c r="C28" s="8"/>
      <c r="D28" s="2"/>
      <c r="E28" s="2"/>
      <c r="F28" s="2"/>
      <c r="G28" s="2"/>
      <c r="H28" s="11"/>
    </row>
    <row r="29" spans="2:8" ht="16.5" thickBot="1" x14ac:dyDescent="0.3">
      <c r="B29" s="2"/>
      <c r="C29" s="13" t="s">
        <v>12</v>
      </c>
      <c r="D29" s="2"/>
      <c r="E29" s="2"/>
      <c r="F29" s="2"/>
      <c r="G29" s="2"/>
      <c r="H29" s="48">
        <f>+H22+H27</f>
        <v>356436340.61000007</v>
      </c>
    </row>
    <row r="30" spans="2:8" ht="15.75" thickTop="1" x14ac:dyDescent="0.25">
      <c r="B30" s="2"/>
      <c r="C30" s="2"/>
      <c r="D30" s="2"/>
      <c r="E30" s="2"/>
      <c r="F30" s="2"/>
      <c r="G30" s="2"/>
      <c r="H30" s="9"/>
    </row>
    <row r="31" spans="2:8" x14ac:dyDescent="0.25">
      <c r="B31" s="2"/>
      <c r="C31" s="4" t="s">
        <v>13</v>
      </c>
      <c r="D31" s="2"/>
      <c r="E31" s="2"/>
      <c r="F31" s="2"/>
      <c r="G31" s="2"/>
      <c r="H31" s="2"/>
    </row>
    <row r="32" spans="2:8" x14ac:dyDescent="0.25">
      <c r="B32" s="2"/>
      <c r="C32" s="6" t="s">
        <v>14</v>
      </c>
      <c r="D32" s="2"/>
      <c r="E32" s="2"/>
      <c r="F32" s="2"/>
      <c r="G32" s="2"/>
      <c r="H32" s="2"/>
    </row>
    <row r="33" spans="2:11" x14ac:dyDescent="0.25">
      <c r="B33" s="2"/>
      <c r="C33" s="7" t="s">
        <v>15</v>
      </c>
      <c r="D33" s="2"/>
      <c r="E33" s="21" t="s">
        <v>31</v>
      </c>
      <c r="F33" s="2"/>
      <c r="G33" s="2"/>
      <c r="H33" s="15">
        <f>'Nota a los Estado '!G50</f>
        <v>156600512.13</v>
      </c>
    </row>
    <row r="34" spans="2:11" x14ac:dyDescent="0.25">
      <c r="B34" s="2"/>
      <c r="C34" s="7" t="s">
        <v>16</v>
      </c>
      <c r="D34" s="2"/>
      <c r="E34" s="21" t="s">
        <v>32</v>
      </c>
      <c r="F34" s="2"/>
      <c r="G34" s="2"/>
      <c r="H34" s="12">
        <f>'Nota a los Estado '!G58</f>
        <v>6624541.3300000001</v>
      </c>
    </row>
    <row r="35" spans="2:11" x14ac:dyDescent="0.25">
      <c r="B35" s="2"/>
      <c r="C35" s="8" t="s">
        <v>17</v>
      </c>
      <c r="D35" s="2"/>
      <c r="E35" s="2"/>
      <c r="F35" s="2"/>
      <c r="G35" s="2"/>
      <c r="H35" s="9">
        <f>+H33+H34</f>
        <v>163225053.46000001</v>
      </c>
      <c r="K35" s="16"/>
    </row>
    <row r="36" spans="2:11" x14ac:dyDescent="0.25">
      <c r="B36" s="2"/>
      <c r="C36" s="8"/>
      <c r="D36" s="2"/>
      <c r="E36" s="2"/>
      <c r="F36" s="2"/>
      <c r="G36" s="2"/>
      <c r="H36" s="2"/>
    </row>
    <row r="37" spans="2:11" x14ac:dyDescent="0.25">
      <c r="B37" s="2"/>
      <c r="C37" s="8" t="s">
        <v>18</v>
      </c>
      <c r="D37" s="2"/>
      <c r="E37" s="2"/>
      <c r="F37" s="2"/>
      <c r="G37" s="2"/>
      <c r="H37" s="10"/>
    </row>
    <row r="38" spans="2:11" x14ac:dyDescent="0.25">
      <c r="B38" s="2"/>
      <c r="C38" s="8" t="s">
        <v>19</v>
      </c>
      <c r="D38" s="2"/>
      <c r="E38" s="21" t="s">
        <v>33</v>
      </c>
      <c r="F38" s="2"/>
      <c r="G38" s="2"/>
      <c r="H38" s="12">
        <v>0</v>
      </c>
    </row>
    <row r="39" spans="2:11" x14ac:dyDescent="0.25">
      <c r="B39" s="2"/>
      <c r="C39" s="8" t="s">
        <v>20</v>
      </c>
      <c r="D39" s="2"/>
      <c r="E39" s="2"/>
      <c r="F39" s="2"/>
      <c r="G39" s="2"/>
      <c r="H39" s="9">
        <v>0</v>
      </c>
    </row>
    <row r="40" spans="2:11" x14ac:dyDescent="0.25">
      <c r="B40" s="2"/>
      <c r="C40" s="8"/>
      <c r="D40" s="2"/>
      <c r="E40" s="2"/>
      <c r="F40" s="2"/>
      <c r="G40" s="2"/>
      <c r="H40" s="9"/>
    </row>
    <row r="41" spans="2:11" x14ac:dyDescent="0.25">
      <c r="B41" s="2"/>
      <c r="C41" s="17" t="s">
        <v>21</v>
      </c>
      <c r="D41" s="2"/>
      <c r="E41" s="2"/>
      <c r="F41" s="2"/>
      <c r="G41" s="2"/>
      <c r="H41" s="2"/>
    </row>
    <row r="42" spans="2:11" x14ac:dyDescent="0.25">
      <c r="B42" s="2"/>
      <c r="C42" s="7" t="s">
        <v>22</v>
      </c>
      <c r="D42" s="2"/>
      <c r="E42" s="21" t="s">
        <v>36</v>
      </c>
      <c r="F42" s="2"/>
      <c r="G42" s="2"/>
      <c r="H42" s="12">
        <f>'Nota a los Estado '!G69</f>
        <v>193211287.14999992</v>
      </c>
      <c r="I42" s="10"/>
    </row>
    <row r="43" spans="2:11" x14ac:dyDescent="0.25">
      <c r="B43" s="2"/>
      <c r="C43" s="8" t="s">
        <v>23</v>
      </c>
      <c r="D43" s="2"/>
      <c r="E43" s="2"/>
      <c r="F43" s="2"/>
      <c r="G43" s="2"/>
      <c r="H43" s="9">
        <f>+H42</f>
        <v>193211287.14999992</v>
      </c>
    </row>
    <row r="44" spans="2:11" x14ac:dyDescent="0.25">
      <c r="B44" s="18"/>
      <c r="C44" s="2"/>
      <c r="D44" s="2"/>
      <c r="E44" s="2"/>
      <c r="F44" s="2"/>
      <c r="G44" s="18"/>
      <c r="H44" s="2"/>
      <c r="J44" s="16"/>
      <c r="K44" s="16"/>
    </row>
    <row r="45" spans="2:11" ht="15.75" thickBot="1" x14ac:dyDescent="0.3">
      <c r="B45" s="2"/>
      <c r="C45" s="19" t="s">
        <v>24</v>
      </c>
      <c r="D45" s="2"/>
      <c r="E45" s="2"/>
      <c r="F45" s="2"/>
      <c r="G45" s="2"/>
      <c r="H45" s="48">
        <f>+H43+H35</f>
        <v>356436340.6099999</v>
      </c>
      <c r="J45" s="16"/>
    </row>
    <row r="46" spans="2:11" ht="15.75" thickTop="1" x14ac:dyDescent="0.25">
      <c r="B46" s="2"/>
      <c r="C46" s="19"/>
      <c r="D46" s="2"/>
      <c r="E46" s="2"/>
      <c r="F46" s="2"/>
      <c r="G46" s="2"/>
      <c r="H46" s="14"/>
    </row>
    <row r="47" spans="2:11" x14ac:dyDescent="0.25">
      <c r="B47" s="2"/>
      <c r="C47" s="19"/>
      <c r="D47" s="2"/>
      <c r="E47" s="2"/>
      <c r="F47" s="2"/>
      <c r="G47" s="2"/>
      <c r="J47" s="14"/>
    </row>
    <row r="48" spans="2:11" x14ac:dyDescent="0.25">
      <c r="B48" s="2"/>
      <c r="C48" s="19"/>
      <c r="D48" s="2"/>
      <c r="E48" s="2"/>
      <c r="F48" s="2"/>
      <c r="G48" s="2"/>
      <c r="H48" s="58"/>
      <c r="I48" s="16"/>
      <c r="J48" s="16"/>
    </row>
    <row r="49" spans="2:9" x14ac:dyDescent="0.25">
      <c r="H49" s="16"/>
    </row>
    <row r="50" spans="2:9" x14ac:dyDescent="0.25">
      <c r="B50" s="21"/>
      <c r="C50" s="21"/>
      <c r="E50" s="34"/>
      <c r="F50" s="23"/>
      <c r="H50" s="22"/>
    </row>
    <row r="51" spans="2:9" x14ac:dyDescent="0.25">
      <c r="E51" s="33"/>
      <c r="F51" s="23"/>
    </row>
    <row r="52" spans="2:9" x14ac:dyDescent="0.25">
      <c r="D52" s="20"/>
      <c r="F52" s="18"/>
      <c r="I52" s="2"/>
    </row>
    <row r="53" spans="2:9" x14ac:dyDescent="0.25">
      <c r="B53" s="21"/>
      <c r="C53" s="21"/>
      <c r="D53" s="20"/>
      <c r="F53" s="23"/>
      <c r="H53" s="2"/>
      <c r="I53" s="2"/>
    </row>
    <row r="54" spans="2:9" x14ac:dyDescent="0.25">
      <c r="B54" s="30" t="s">
        <v>25</v>
      </c>
      <c r="C54" s="23"/>
      <c r="D54" s="23"/>
      <c r="F54" s="2"/>
      <c r="G54" s="2"/>
      <c r="H54" s="22" t="s">
        <v>169</v>
      </c>
      <c r="I54" s="23"/>
    </row>
    <row r="55" spans="2:9" x14ac:dyDescent="0.25">
      <c r="B55" s="31" t="s">
        <v>26</v>
      </c>
      <c r="C55" s="8"/>
      <c r="D55" s="23"/>
      <c r="G55" s="62" t="s">
        <v>202</v>
      </c>
      <c r="I55" s="23"/>
    </row>
    <row r="58" spans="2:9" x14ac:dyDescent="0.25">
      <c r="B58" s="25"/>
      <c r="C58" s="25"/>
    </row>
    <row r="59" spans="2:9" x14ac:dyDescent="0.25">
      <c r="H59" s="16"/>
      <c r="I59" s="26"/>
    </row>
    <row r="60" spans="2:9" x14ac:dyDescent="0.25">
      <c r="C60" s="27"/>
      <c r="I60" s="28"/>
    </row>
    <row r="61" spans="2:9" x14ac:dyDescent="0.25">
      <c r="B61" s="25"/>
      <c r="C61" s="25"/>
      <c r="I61" s="24"/>
    </row>
    <row r="62" spans="2:9" x14ac:dyDescent="0.25">
      <c r="I62" s="26"/>
    </row>
    <row r="63" spans="2:9" x14ac:dyDescent="0.25">
      <c r="C63" s="27"/>
      <c r="I63" s="28"/>
    </row>
    <row r="65" spans="2:9" x14ac:dyDescent="0.25">
      <c r="C65" s="27"/>
      <c r="I65" s="28"/>
    </row>
    <row r="67" spans="2:9" x14ac:dyDescent="0.25">
      <c r="C67" s="27"/>
      <c r="I67" s="28"/>
    </row>
    <row r="68" spans="2:9" x14ac:dyDescent="0.25">
      <c r="B68" s="25"/>
      <c r="C68" s="25"/>
      <c r="I68" s="24"/>
    </row>
    <row r="69" spans="2:9" x14ac:dyDescent="0.25">
      <c r="B69" s="25"/>
      <c r="C69" s="25"/>
      <c r="I69" s="24"/>
    </row>
    <row r="70" spans="2:9" x14ac:dyDescent="0.25">
      <c r="B70" s="25"/>
      <c r="C70" s="25"/>
      <c r="I70" s="24"/>
    </row>
    <row r="71" spans="2:9" x14ac:dyDescent="0.25">
      <c r="B71" s="25"/>
      <c r="C71" s="25"/>
      <c r="I71" s="24"/>
    </row>
    <row r="72" spans="2:9" x14ac:dyDescent="0.25">
      <c r="B72" s="25"/>
      <c r="C72" s="25"/>
      <c r="I72" s="24"/>
    </row>
    <row r="73" spans="2:9" x14ac:dyDescent="0.25">
      <c r="B73" s="25"/>
      <c r="C73" s="25"/>
      <c r="I73" s="24"/>
    </row>
    <row r="74" spans="2:9" x14ac:dyDescent="0.25">
      <c r="I74" s="26"/>
    </row>
    <row r="75" spans="2:9" x14ac:dyDescent="0.25">
      <c r="C75" s="27"/>
      <c r="I75" s="28"/>
    </row>
    <row r="76" spans="2:9" x14ac:dyDescent="0.25">
      <c r="B76" s="25"/>
      <c r="C76" s="25"/>
      <c r="I76" s="24"/>
    </row>
    <row r="77" spans="2:9" x14ac:dyDescent="0.25">
      <c r="I77" s="26"/>
    </row>
    <row r="78" spans="2:9" x14ac:dyDescent="0.25">
      <c r="C78" s="27"/>
      <c r="I78" s="28"/>
    </row>
    <row r="79" spans="2:9" x14ac:dyDescent="0.25">
      <c r="B79" s="25"/>
      <c r="C79" s="25"/>
      <c r="I79" s="24"/>
    </row>
    <row r="80" spans="2:9" x14ac:dyDescent="0.25">
      <c r="B80" s="25"/>
      <c r="C80" s="25"/>
      <c r="I80" s="24"/>
    </row>
    <row r="81" spans="2:9" x14ac:dyDescent="0.25">
      <c r="B81" s="25"/>
      <c r="C81" s="25"/>
      <c r="I81" s="24"/>
    </row>
    <row r="82" spans="2:9" x14ac:dyDescent="0.25">
      <c r="B82" s="25"/>
      <c r="C82" s="25"/>
      <c r="I82" s="24"/>
    </row>
    <row r="83" spans="2:9" x14ac:dyDescent="0.25">
      <c r="B83" s="25"/>
      <c r="C83" s="25"/>
      <c r="I83" s="24"/>
    </row>
    <row r="84" spans="2:9" x14ac:dyDescent="0.25">
      <c r="B84" s="25"/>
      <c r="C84" s="25"/>
      <c r="I84" s="29"/>
    </row>
    <row r="85" spans="2:9" x14ac:dyDescent="0.25">
      <c r="I85" s="26"/>
    </row>
    <row r="86" spans="2:9" x14ac:dyDescent="0.25">
      <c r="C86" s="27"/>
      <c r="I86" s="28"/>
    </row>
    <row r="87" spans="2:9" x14ac:dyDescent="0.25">
      <c r="B87" s="25"/>
      <c r="C87" s="25"/>
      <c r="I87" s="29"/>
    </row>
    <row r="88" spans="2:9" x14ac:dyDescent="0.25">
      <c r="B88" s="25"/>
      <c r="C88" s="25"/>
      <c r="I88" s="29"/>
    </row>
    <row r="89" spans="2:9" x14ac:dyDescent="0.25">
      <c r="B89" s="25"/>
      <c r="C89" s="25"/>
      <c r="I89" s="29"/>
    </row>
    <row r="90" spans="2:9" x14ac:dyDescent="0.25">
      <c r="B90" s="25"/>
      <c r="C90" s="25"/>
      <c r="I90" s="29"/>
    </row>
    <row r="91" spans="2:9" x14ac:dyDescent="0.25">
      <c r="B91" s="25"/>
      <c r="C91" s="25"/>
      <c r="I91" s="29"/>
    </row>
    <row r="92" spans="2:9" x14ac:dyDescent="0.25">
      <c r="B92" s="25"/>
      <c r="C92" s="25"/>
      <c r="I92" s="29"/>
    </row>
    <row r="93" spans="2:9" x14ac:dyDescent="0.25">
      <c r="B93" s="25"/>
      <c r="C93" s="25"/>
      <c r="I93" s="29"/>
    </row>
    <row r="94" spans="2:9" x14ac:dyDescent="0.25">
      <c r="B94" s="25"/>
      <c r="C94" s="25"/>
      <c r="I94" s="29"/>
    </row>
    <row r="95" spans="2:9" x14ac:dyDescent="0.25">
      <c r="I95" s="26"/>
    </row>
    <row r="96" spans="2:9" x14ac:dyDescent="0.25">
      <c r="C96" s="27"/>
      <c r="I96" s="28"/>
    </row>
    <row r="97" spans="2:9" x14ac:dyDescent="0.25">
      <c r="B97" s="25"/>
      <c r="C97" s="25"/>
      <c r="I97" s="24"/>
    </row>
    <row r="98" spans="2:9" x14ac:dyDescent="0.25">
      <c r="I98" s="26"/>
    </row>
    <row r="99" spans="2:9" x14ac:dyDescent="0.25">
      <c r="C99" s="27"/>
      <c r="I99" s="28"/>
    </row>
    <row r="100" spans="2:9" x14ac:dyDescent="0.25">
      <c r="B100" s="25"/>
      <c r="C100" s="25"/>
      <c r="I100" s="24"/>
    </row>
    <row r="101" spans="2:9" x14ac:dyDescent="0.25">
      <c r="B101" s="25"/>
      <c r="C101" s="25"/>
      <c r="I101" s="24"/>
    </row>
    <row r="102" spans="2:9" x14ac:dyDescent="0.25">
      <c r="B102" s="25"/>
      <c r="C102" s="25"/>
      <c r="I102" s="24"/>
    </row>
    <row r="103" spans="2:9" x14ac:dyDescent="0.25">
      <c r="B103" s="25"/>
      <c r="C103" s="25"/>
      <c r="I103" s="24"/>
    </row>
    <row r="104" spans="2:9" x14ac:dyDescent="0.25">
      <c r="B104" s="25"/>
      <c r="C104" s="25"/>
      <c r="I104" s="24"/>
    </row>
    <row r="105" spans="2:9" x14ac:dyDescent="0.25">
      <c r="B105" s="25"/>
      <c r="C105" s="25"/>
      <c r="I105" s="24"/>
    </row>
    <row r="106" spans="2:9" x14ac:dyDescent="0.25">
      <c r="B106" s="25"/>
      <c r="C106" s="25"/>
      <c r="I106" s="24"/>
    </row>
    <row r="107" spans="2:9" x14ac:dyDescent="0.25">
      <c r="B107" s="25"/>
      <c r="C107" s="25"/>
      <c r="I107" s="24"/>
    </row>
    <row r="108" spans="2:9" x14ac:dyDescent="0.25">
      <c r="B108" s="25"/>
      <c r="C108" s="25"/>
      <c r="I108" s="24"/>
    </row>
    <row r="109" spans="2:9" x14ac:dyDescent="0.25">
      <c r="B109" s="25"/>
      <c r="C109" s="25"/>
      <c r="I109" s="24"/>
    </row>
    <row r="110" spans="2:9" x14ac:dyDescent="0.25">
      <c r="B110" s="25"/>
      <c r="C110" s="25"/>
      <c r="I110" s="24"/>
    </row>
    <row r="111" spans="2:9" x14ac:dyDescent="0.25">
      <c r="B111" s="25"/>
      <c r="C111" s="25"/>
      <c r="I111" s="24"/>
    </row>
    <row r="112" spans="2:9" x14ac:dyDescent="0.25">
      <c r="B112" s="25"/>
      <c r="C112" s="25"/>
      <c r="I112" s="24"/>
    </row>
    <row r="113" spans="2:9" x14ac:dyDescent="0.25">
      <c r="I113" s="26"/>
    </row>
    <row r="114" spans="2:9" x14ac:dyDescent="0.25">
      <c r="C114" s="27"/>
      <c r="I114" s="28"/>
    </row>
    <row r="115" spans="2:9" x14ac:dyDescent="0.25">
      <c r="B115" s="25"/>
      <c r="C115" s="25"/>
      <c r="I115" s="24"/>
    </row>
    <row r="116" spans="2:9" x14ac:dyDescent="0.25">
      <c r="I116" s="26"/>
    </row>
    <row r="117" spans="2:9" x14ac:dyDescent="0.25">
      <c r="C117" s="27"/>
      <c r="I117" s="28"/>
    </row>
    <row r="118" spans="2:9" x14ac:dyDescent="0.25">
      <c r="B118" s="25"/>
      <c r="C118" s="25"/>
      <c r="I118" s="24"/>
    </row>
    <row r="119" spans="2:9" x14ac:dyDescent="0.25">
      <c r="B119" s="25"/>
      <c r="C119" s="25"/>
      <c r="I119" s="24"/>
    </row>
    <row r="120" spans="2:9" x14ac:dyDescent="0.25">
      <c r="B120" s="25"/>
      <c r="C120" s="25"/>
      <c r="I120" s="24"/>
    </row>
    <row r="121" spans="2:9" x14ac:dyDescent="0.25">
      <c r="I121" s="26"/>
    </row>
    <row r="122" spans="2:9" x14ac:dyDescent="0.25">
      <c r="C122" s="27"/>
      <c r="I122" s="28"/>
    </row>
    <row r="123" spans="2:9" x14ac:dyDescent="0.25">
      <c r="B123" s="25"/>
      <c r="C123" s="25"/>
      <c r="I123" s="24"/>
    </row>
    <row r="124" spans="2:9" x14ac:dyDescent="0.25">
      <c r="B124" s="25"/>
      <c r="C124" s="25"/>
      <c r="I124" s="24"/>
    </row>
    <row r="125" spans="2:9" x14ac:dyDescent="0.25">
      <c r="B125" s="25"/>
      <c r="C125" s="25"/>
      <c r="I125" s="24"/>
    </row>
    <row r="126" spans="2:9" x14ac:dyDescent="0.25">
      <c r="B126" s="25"/>
      <c r="C126" s="25"/>
      <c r="I126" s="24"/>
    </row>
    <row r="127" spans="2:9" x14ac:dyDescent="0.25">
      <c r="B127" s="25"/>
      <c r="C127" s="25"/>
      <c r="I127" s="24"/>
    </row>
    <row r="128" spans="2:9" x14ac:dyDescent="0.25">
      <c r="B128" s="25"/>
      <c r="C128" s="25"/>
      <c r="I128" s="24"/>
    </row>
    <row r="129" spans="9:9" x14ac:dyDescent="0.25">
      <c r="I129" s="26"/>
    </row>
  </sheetData>
  <mergeCells count="3">
    <mergeCell ref="A13:I13"/>
    <mergeCell ref="A12:I12"/>
    <mergeCell ref="A11:I11"/>
  </mergeCells>
  <pageMargins left="0.70866141732283472" right="0.70866141732283472" top="0.74803149606299213" bottom="0.74803149606299213" header="0.31496062992125984" footer="0.31496062992125984"/>
  <pageSetup scale="8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1:M117"/>
  <sheetViews>
    <sheetView topLeftCell="A13" workbookViewId="0">
      <selection activeCell="H19" sqref="H19"/>
    </sheetView>
  </sheetViews>
  <sheetFormatPr baseColWidth="10" defaultRowHeight="15" x14ac:dyDescent="0.25"/>
  <cols>
    <col min="1" max="1" width="4.5703125" style="1" customWidth="1"/>
    <col min="2" max="2" width="4.42578125" style="1" customWidth="1"/>
    <col min="3" max="3" width="10.85546875" style="1"/>
    <col min="4" max="4" width="15.5703125" style="1" customWidth="1"/>
    <col min="5" max="5" width="14.85546875" style="1" customWidth="1"/>
    <col min="6" max="6" width="9.7109375" style="1" customWidth="1"/>
    <col min="7" max="7" width="10.85546875" style="1"/>
    <col min="8" max="8" width="17.5703125" style="1" customWidth="1"/>
    <col min="9" max="9" width="12.28515625" style="1" customWidth="1"/>
    <col min="10" max="10" width="16.85546875" style="1" bestFit="1" customWidth="1"/>
    <col min="11" max="11" width="18.5703125" style="1" customWidth="1"/>
    <col min="12" max="12" width="16.85546875" style="1" bestFit="1" customWidth="1"/>
    <col min="13" max="13" width="17.140625" style="1" customWidth="1"/>
    <col min="14" max="254" width="10.85546875" style="1"/>
    <col min="255" max="255" width="2" style="1" customWidth="1"/>
    <col min="256" max="256" width="6.140625" style="1" customWidth="1"/>
    <col min="257" max="261" width="10.85546875" style="1"/>
    <col min="262" max="262" width="15.28515625" style="1" customWidth="1"/>
    <col min="263" max="263" width="16.42578125" style="1" customWidth="1"/>
    <col min="264" max="264" width="10.85546875" style="1"/>
    <col min="265" max="265" width="12.28515625" style="1" customWidth="1"/>
    <col min="266" max="510" width="10.85546875" style="1"/>
    <col min="511" max="511" width="2" style="1" customWidth="1"/>
    <col min="512" max="512" width="6.140625" style="1" customWidth="1"/>
    <col min="513" max="517" width="10.85546875" style="1"/>
    <col min="518" max="518" width="15.28515625" style="1" customWidth="1"/>
    <col min="519" max="519" width="16.42578125" style="1" customWidth="1"/>
    <col min="520" max="520" width="10.85546875" style="1"/>
    <col min="521" max="521" width="12.28515625" style="1" customWidth="1"/>
    <col min="522" max="766" width="10.85546875" style="1"/>
    <col min="767" max="767" width="2" style="1" customWidth="1"/>
    <col min="768" max="768" width="6.140625" style="1" customWidth="1"/>
    <col min="769" max="773" width="10.85546875" style="1"/>
    <col min="774" max="774" width="15.28515625" style="1" customWidth="1"/>
    <col min="775" max="775" width="16.42578125" style="1" customWidth="1"/>
    <col min="776" max="776" width="10.85546875" style="1"/>
    <col min="777" max="777" width="12.28515625" style="1" customWidth="1"/>
    <col min="778" max="1022" width="10.85546875" style="1"/>
    <col min="1023" max="1023" width="2" style="1" customWidth="1"/>
    <col min="1024" max="1024" width="6.140625" style="1" customWidth="1"/>
    <col min="1025" max="1029" width="10.85546875" style="1"/>
    <col min="1030" max="1030" width="15.28515625" style="1" customWidth="1"/>
    <col min="1031" max="1031" width="16.42578125" style="1" customWidth="1"/>
    <col min="1032" max="1032" width="10.85546875" style="1"/>
    <col min="1033" max="1033" width="12.28515625" style="1" customWidth="1"/>
    <col min="1034" max="1278" width="10.85546875" style="1"/>
    <col min="1279" max="1279" width="2" style="1" customWidth="1"/>
    <col min="1280" max="1280" width="6.140625" style="1" customWidth="1"/>
    <col min="1281" max="1285" width="10.85546875" style="1"/>
    <col min="1286" max="1286" width="15.28515625" style="1" customWidth="1"/>
    <col min="1287" max="1287" width="16.42578125" style="1" customWidth="1"/>
    <col min="1288" max="1288" width="10.85546875" style="1"/>
    <col min="1289" max="1289" width="12.28515625" style="1" customWidth="1"/>
    <col min="1290" max="1534" width="10.85546875" style="1"/>
    <col min="1535" max="1535" width="2" style="1" customWidth="1"/>
    <col min="1536" max="1536" width="6.140625" style="1" customWidth="1"/>
    <col min="1537" max="1541" width="10.85546875" style="1"/>
    <col min="1542" max="1542" width="15.28515625" style="1" customWidth="1"/>
    <col min="1543" max="1543" width="16.42578125" style="1" customWidth="1"/>
    <col min="1544" max="1544" width="10.85546875" style="1"/>
    <col min="1545" max="1545" width="12.28515625" style="1" customWidth="1"/>
    <col min="1546" max="1790" width="10.85546875" style="1"/>
    <col min="1791" max="1791" width="2" style="1" customWidth="1"/>
    <col min="1792" max="1792" width="6.140625" style="1" customWidth="1"/>
    <col min="1793" max="1797" width="10.85546875" style="1"/>
    <col min="1798" max="1798" width="15.28515625" style="1" customWidth="1"/>
    <col min="1799" max="1799" width="16.42578125" style="1" customWidth="1"/>
    <col min="1800" max="1800" width="10.85546875" style="1"/>
    <col min="1801" max="1801" width="12.28515625" style="1" customWidth="1"/>
    <col min="1802" max="2046" width="10.85546875" style="1"/>
    <col min="2047" max="2047" width="2" style="1" customWidth="1"/>
    <col min="2048" max="2048" width="6.140625" style="1" customWidth="1"/>
    <col min="2049" max="2053" width="10.85546875" style="1"/>
    <col min="2054" max="2054" width="15.28515625" style="1" customWidth="1"/>
    <col min="2055" max="2055" width="16.42578125" style="1" customWidth="1"/>
    <col min="2056" max="2056" width="10.85546875" style="1"/>
    <col min="2057" max="2057" width="12.28515625" style="1" customWidth="1"/>
    <col min="2058" max="2302" width="10.85546875" style="1"/>
    <col min="2303" max="2303" width="2" style="1" customWidth="1"/>
    <col min="2304" max="2304" width="6.140625" style="1" customWidth="1"/>
    <col min="2305" max="2309" width="10.85546875" style="1"/>
    <col min="2310" max="2310" width="15.28515625" style="1" customWidth="1"/>
    <col min="2311" max="2311" width="16.42578125" style="1" customWidth="1"/>
    <col min="2312" max="2312" width="10.85546875" style="1"/>
    <col min="2313" max="2313" width="12.28515625" style="1" customWidth="1"/>
    <col min="2314" max="2558" width="10.85546875" style="1"/>
    <col min="2559" max="2559" width="2" style="1" customWidth="1"/>
    <col min="2560" max="2560" width="6.140625" style="1" customWidth="1"/>
    <col min="2561" max="2565" width="10.85546875" style="1"/>
    <col min="2566" max="2566" width="15.28515625" style="1" customWidth="1"/>
    <col min="2567" max="2567" width="16.42578125" style="1" customWidth="1"/>
    <col min="2568" max="2568" width="10.85546875" style="1"/>
    <col min="2569" max="2569" width="12.28515625" style="1" customWidth="1"/>
    <col min="2570" max="2814" width="10.85546875" style="1"/>
    <col min="2815" max="2815" width="2" style="1" customWidth="1"/>
    <col min="2816" max="2816" width="6.140625" style="1" customWidth="1"/>
    <col min="2817" max="2821" width="10.85546875" style="1"/>
    <col min="2822" max="2822" width="15.28515625" style="1" customWidth="1"/>
    <col min="2823" max="2823" width="16.42578125" style="1" customWidth="1"/>
    <col min="2824" max="2824" width="10.85546875" style="1"/>
    <col min="2825" max="2825" width="12.28515625" style="1" customWidth="1"/>
    <col min="2826" max="3070" width="10.85546875" style="1"/>
    <col min="3071" max="3071" width="2" style="1" customWidth="1"/>
    <col min="3072" max="3072" width="6.140625" style="1" customWidth="1"/>
    <col min="3073" max="3077" width="10.85546875" style="1"/>
    <col min="3078" max="3078" width="15.28515625" style="1" customWidth="1"/>
    <col min="3079" max="3079" width="16.42578125" style="1" customWidth="1"/>
    <col min="3080" max="3080" width="10.85546875" style="1"/>
    <col min="3081" max="3081" width="12.28515625" style="1" customWidth="1"/>
    <col min="3082" max="3326" width="10.85546875" style="1"/>
    <col min="3327" max="3327" width="2" style="1" customWidth="1"/>
    <col min="3328" max="3328" width="6.140625" style="1" customWidth="1"/>
    <col min="3329" max="3333" width="10.85546875" style="1"/>
    <col min="3334" max="3334" width="15.28515625" style="1" customWidth="1"/>
    <col min="3335" max="3335" width="16.42578125" style="1" customWidth="1"/>
    <col min="3336" max="3336" width="10.85546875" style="1"/>
    <col min="3337" max="3337" width="12.28515625" style="1" customWidth="1"/>
    <col min="3338" max="3582" width="10.85546875" style="1"/>
    <col min="3583" max="3583" width="2" style="1" customWidth="1"/>
    <col min="3584" max="3584" width="6.140625" style="1" customWidth="1"/>
    <col min="3585" max="3589" width="10.85546875" style="1"/>
    <col min="3590" max="3590" width="15.28515625" style="1" customWidth="1"/>
    <col min="3591" max="3591" width="16.42578125" style="1" customWidth="1"/>
    <col min="3592" max="3592" width="10.85546875" style="1"/>
    <col min="3593" max="3593" width="12.28515625" style="1" customWidth="1"/>
    <col min="3594" max="3838" width="10.85546875" style="1"/>
    <col min="3839" max="3839" width="2" style="1" customWidth="1"/>
    <col min="3840" max="3840" width="6.140625" style="1" customWidth="1"/>
    <col min="3841" max="3845" width="10.85546875" style="1"/>
    <col min="3846" max="3846" width="15.28515625" style="1" customWidth="1"/>
    <col min="3847" max="3847" width="16.42578125" style="1" customWidth="1"/>
    <col min="3848" max="3848" width="10.85546875" style="1"/>
    <col min="3849" max="3849" width="12.28515625" style="1" customWidth="1"/>
    <col min="3850" max="4094" width="10.85546875" style="1"/>
    <col min="4095" max="4095" width="2" style="1" customWidth="1"/>
    <col min="4096" max="4096" width="6.140625" style="1" customWidth="1"/>
    <col min="4097" max="4101" width="10.85546875" style="1"/>
    <col min="4102" max="4102" width="15.28515625" style="1" customWidth="1"/>
    <col min="4103" max="4103" width="16.42578125" style="1" customWidth="1"/>
    <col min="4104" max="4104" width="10.85546875" style="1"/>
    <col min="4105" max="4105" width="12.28515625" style="1" customWidth="1"/>
    <col min="4106" max="4350" width="10.85546875" style="1"/>
    <col min="4351" max="4351" width="2" style="1" customWidth="1"/>
    <col min="4352" max="4352" width="6.140625" style="1" customWidth="1"/>
    <col min="4353" max="4357" width="10.85546875" style="1"/>
    <col min="4358" max="4358" width="15.28515625" style="1" customWidth="1"/>
    <col min="4359" max="4359" width="16.42578125" style="1" customWidth="1"/>
    <col min="4360" max="4360" width="10.85546875" style="1"/>
    <col min="4361" max="4361" width="12.28515625" style="1" customWidth="1"/>
    <col min="4362" max="4606" width="10.85546875" style="1"/>
    <col min="4607" max="4607" width="2" style="1" customWidth="1"/>
    <col min="4608" max="4608" width="6.140625" style="1" customWidth="1"/>
    <col min="4609" max="4613" width="10.85546875" style="1"/>
    <col min="4614" max="4614" width="15.28515625" style="1" customWidth="1"/>
    <col min="4615" max="4615" width="16.42578125" style="1" customWidth="1"/>
    <col min="4616" max="4616" width="10.85546875" style="1"/>
    <col min="4617" max="4617" width="12.28515625" style="1" customWidth="1"/>
    <col min="4618" max="4862" width="10.85546875" style="1"/>
    <col min="4863" max="4863" width="2" style="1" customWidth="1"/>
    <col min="4864" max="4864" width="6.140625" style="1" customWidth="1"/>
    <col min="4865" max="4869" width="10.85546875" style="1"/>
    <col min="4870" max="4870" width="15.28515625" style="1" customWidth="1"/>
    <col min="4871" max="4871" width="16.42578125" style="1" customWidth="1"/>
    <col min="4872" max="4872" width="10.85546875" style="1"/>
    <col min="4873" max="4873" width="12.28515625" style="1" customWidth="1"/>
    <col min="4874" max="5118" width="10.85546875" style="1"/>
    <col min="5119" max="5119" width="2" style="1" customWidth="1"/>
    <col min="5120" max="5120" width="6.140625" style="1" customWidth="1"/>
    <col min="5121" max="5125" width="10.85546875" style="1"/>
    <col min="5126" max="5126" width="15.28515625" style="1" customWidth="1"/>
    <col min="5127" max="5127" width="16.42578125" style="1" customWidth="1"/>
    <col min="5128" max="5128" width="10.85546875" style="1"/>
    <col min="5129" max="5129" width="12.28515625" style="1" customWidth="1"/>
    <col min="5130" max="5374" width="10.85546875" style="1"/>
    <col min="5375" max="5375" width="2" style="1" customWidth="1"/>
    <col min="5376" max="5376" width="6.140625" style="1" customWidth="1"/>
    <col min="5377" max="5381" width="10.85546875" style="1"/>
    <col min="5382" max="5382" width="15.28515625" style="1" customWidth="1"/>
    <col min="5383" max="5383" width="16.42578125" style="1" customWidth="1"/>
    <col min="5384" max="5384" width="10.85546875" style="1"/>
    <col min="5385" max="5385" width="12.28515625" style="1" customWidth="1"/>
    <col min="5386" max="5630" width="10.85546875" style="1"/>
    <col min="5631" max="5631" width="2" style="1" customWidth="1"/>
    <col min="5632" max="5632" width="6.140625" style="1" customWidth="1"/>
    <col min="5633" max="5637" width="10.85546875" style="1"/>
    <col min="5638" max="5638" width="15.28515625" style="1" customWidth="1"/>
    <col min="5639" max="5639" width="16.42578125" style="1" customWidth="1"/>
    <col min="5640" max="5640" width="10.85546875" style="1"/>
    <col min="5641" max="5641" width="12.28515625" style="1" customWidth="1"/>
    <col min="5642" max="5886" width="10.85546875" style="1"/>
    <col min="5887" max="5887" width="2" style="1" customWidth="1"/>
    <col min="5888" max="5888" width="6.140625" style="1" customWidth="1"/>
    <col min="5889" max="5893" width="10.85546875" style="1"/>
    <col min="5894" max="5894" width="15.28515625" style="1" customWidth="1"/>
    <col min="5895" max="5895" width="16.42578125" style="1" customWidth="1"/>
    <col min="5896" max="5896" width="10.85546875" style="1"/>
    <col min="5897" max="5897" width="12.28515625" style="1" customWidth="1"/>
    <col min="5898" max="6142" width="10.85546875" style="1"/>
    <col min="6143" max="6143" width="2" style="1" customWidth="1"/>
    <col min="6144" max="6144" width="6.140625" style="1" customWidth="1"/>
    <col min="6145" max="6149" width="10.85546875" style="1"/>
    <col min="6150" max="6150" width="15.28515625" style="1" customWidth="1"/>
    <col min="6151" max="6151" width="16.42578125" style="1" customWidth="1"/>
    <col min="6152" max="6152" width="10.85546875" style="1"/>
    <col min="6153" max="6153" width="12.28515625" style="1" customWidth="1"/>
    <col min="6154" max="6398" width="10.85546875" style="1"/>
    <col min="6399" max="6399" width="2" style="1" customWidth="1"/>
    <col min="6400" max="6400" width="6.140625" style="1" customWidth="1"/>
    <col min="6401" max="6405" width="10.85546875" style="1"/>
    <col min="6406" max="6406" width="15.28515625" style="1" customWidth="1"/>
    <col min="6407" max="6407" width="16.42578125" style="1" customWidth="1"/>
    <col min="6408" max="6408" width="10.85546875" style="1"/>
    <col min="6409" max="6409" width="12.28515625" style="1" customWidth="1"/>
    <col min="6410" max="6654" width="10.85546875" style="1"/>
    <col min="6655" max="6655" width="2" style="1" customWidth="1"/>
    <col min="6656" max="6656" width="6.140625" style="1" customWidth="1"/>
    <col min="6657" max="6661" width="10.85546875" style="1"/>
    <col min="6662" max="6662" width="15.28515625" style="1" customWidth="1"/>
    <col min="6663" max="6663" width="16.42578125" style="1" customWidth="1"/>
    <col min="6664" max="6664" width="10.85546875" style="1"/>
    <col min="6665" max="6665" width="12.28515625" style="1" customWidth="1"/>
    <col min="6666" max="6910" width="10.85546875" style="1"/>
    <col min="6911" max="6911" width="2" style="1" customWidth="1"/>
    <col min="6912" max="6912" width="6.140625" style="1" customWidth="1"/>
    <col min="6913" max="6917" width="10.85546875" style="1"/>
    <col min="6918" max="6918" width="15.28515625" style="1" customWidth="1"/>
    <col min="6919" max="6919" width="16.42578125" style="1" customWidth="1"/>
    <col min="6920" max="6920" width="10.85546875" style="1"/>
    <col min="6921" max="6921" width="12.28515625" style="1" customWidth="1"/>
    <col min="6922" max="7166" width="10.85546875" style="1"/>
    <col min="7167" max="7167" width="2" style="1" customWidth="1"/>
    <col min="7168" max="7168" width="6.140625" style="1" customWidth="1"/>
    <col min="7169" max="7173" width="10.85546875" style="1"/>
    <col min="7174" max="7174" width="15.28515625" style="1" customWidth="1"/>
    <col min="7175" max="7175" width="16.42578125" style="1" customWidth="1"/>
    <col min="7176" max="7176" width="10.85546875" style="1"/>
    <col min="7177" max="7177" width="12.28515625" style="1" customWidth="1"/>
    <col min="7178" max="7422" width="10.85546875" style="1"/>
    <col min="7423" max="7423" width="2" style="1" customWidth="1"/>
    <col min="7424" max="7424" width="6.140625" style="1" customWidth="1"/>
    <col min="7425" max="7429" width="10.85546875" style="1"/>
    <col min="7430" max="7430" width="15.28515625" style="1" customWidth="1"/>
    <col min="7431" max="7431" width="16.42578125" style="1" customWidth="1"/>
    <col min="7432" max="7432" width="10.85546875" style="1"/>
    <col min="7433" max="7433" width="12.28515625" style="1" customWidth="1"/>
    <col min="7434" max="7678" width="10.85546875" style="1"/>
    <col min="7679" max="7679" width="2" style="1" customWidth="1"/>
    <col min="7680" max="7680" width="6.140625" style="1" customWidth="1"/>
    <col min="7681" max="7685" width="10.85546875" style="1"/>
    <col min="7686" max="7686" width="15.28515625" style="1" customWidth="1"/>
    <col min="7687" max="7687" width="16.42578125" style="1" customWidth="1"/>
    <col min="7688" max="7688" width="10.85546875" style="1"/>
    <col min="7689" max="7689" width="12.28515625" style="1" customWidth="1"/>
    <col min="7690" max="7934" width="10.85546875" style="1"/>
    <col min="7935" max="7935" width="2" style="1" customWidth="1"/>
    <col min="7936" max="7936" width="6.140625" style="1" customWidth="1"/>
    <col min="7937" max="7941" width="10.85546875" style="1"/>
    <col min="7942" max="7942" width="15.28515625" style="1" customWidth="1"/>
    <col min="7943" max="7943" width="16.42578125" style="1" customWidth="1"/>
    <col min="7944" max="7944" width="10.85546875" style="1"/>
    <col min="7945" max="7945" width="12.28515625" style="1" customWidth="1"/>
    <col min="7946" max="8190" width="10.85546875" style="1"/>
    <col min="8191" max="8191" width="2" style="1" customWidth="1"/>
    <col min="8192" max="8192" width="6.140625" style="1" customWidth="1"/>
    <col min="8193" max="8197" width="10.85546875" style="1"/>
    <col min="8198" max="8198" width="15.28515625" style="1" customWidth="1"/>
    <col min="8199" max="8199" width="16.42578125" style="1" customWidth="1"/>
    <col min="8200" max="8200" width="10.85546875" style="1"/>
    <col min="8201" max="8201" width="12.28515625" style="1" customWidth="1"/>
    <col min="8202" max="8446" width="10.85546875" style="1"/>
    <col min="8447" max="8447" width="2" style="1" customWidth="1"/>
    <col min="8448" max="8448" width="6.140625" style="1" customWidth="1"/>
    <col min="8449" max="8453" width="10.85546875" style="1"/>
    <col min="8454" max="8454" width="15.28515625" style="1" customWidth="1"/>
    <col min="8455" max="8455" width="16.42578125" style="1" customWidth="1"/>
    <col min="8456" max="8456" width="10.85546875" style="1"/>
    <col min="8457" max="8457" width="12.28515625" style="1" customWidth="1"/>
    <col min="8458" max="8702" width="10.85546875" style="1"/>
    <col min="8703" max="8703" width="2" style="1" customWidth="1"/>
    <col min="8704" max="8704" width="6.140625" style="1" customWidth="1"/>
    <col min="8705" max="8709" width="10.85546875" style="1"/>
    <col min="8710" max="8710" width="15.28515625" style="1" customWidth="1"/>
    <col min="8711" max="8711" width="16.42578125" style="1" customWidth="1"/>
    <col min="8712" max="8712" width="10.85546875" style="1"/>
    <col min="8713" max="8713" width="12.28515625" style="1" customWidth="1"/>
    <col min="8714" max="8958" width="10.85546875" style="1"/>
    <col min="8959" max="8959" width="2" style="1" customWidth="1"/>
    <col min="8960" max="8960" width="6.140625" style="1" customWidth="1"/>
    <col min="8961" max="8965" width="10.85546875" style="1"/>
    <col min="8966" max="8966" width="15.28515625" style="1" customWidth="1"/>
    <col min="8967" max="8967" width="16.42578125" style="1" customWidth="1"/>
    <col min="8968" max="8968" width="10.85546875" style="1"/>
    <col min="8969" max="8969" width="12.28515625" style="1" customWidth="1"/>
    <col min="8970" max="9214" width="10.85546875" style="1"/>
    <col min="9215" max="9215" width="2" style="1" customWidth="1"/>
    <col min="9216" max="9216" width="6.140625" style="1" customWidth="1"/>
    <col min="9217" max="9221" width="10.85546875" style="1"/>
    <col min="9222" max="9222" width="15.28515625" style="1" customWidth="1"/>
    <col min="9223" max="9223" width="16.42578125" style="1" customWidth="1"/>
    <col min="9224" max="9224" width="10.85546875" style="1"/>
    <col min="9225" max="9225" width="12.28515625" style="1" customWidth="1"/>
    <col min="9226" max="9470" width="10.85546875" style="1"/>
    <col min="9471" max="9471" width="2" style="1" customWidth="1"/>
    <col min="9472" max="9472" width="6.140625" style="1" customWidth="1"/>
    <col min="9473" max="9477" width="10.85546875" style="1"/>
    <col min="9478" max="9478" width="15.28515625" style="1" customWidth="1"/>
    <col min="9479" max="9479" width="16.42578125" style="1" customWidth="1"/>
    <col min="9480" max="9480" width="10.85546875" style="1"/>
    <col min="9481" max="9481" width="12.28515625" style="1" customWidth="1"/>
    <col min="9482" max="9726" width="10.85546875" style="1"/>
    <col min="9727" max="9727" width="2" style="1" customWidth="1"/>
    <col min="9728" max="9728" width="6.140625" style="1" customWidth="1"/>
    <col min="9729" max="9733" width="10.85546875" style="1"/>
    <col min="9734" max="9734" width="15.28515625" style="1" customWidth="1"/>
    <col min="9735" max="9735" width="16.42578125" style="1" customWidth="1"/>
    <col min="9736" max="9736" width="10.85546875" style="1"/>
    <col min="9737" max="9737" width="12.28515625" style="1" customWidth="1"/>
    <col min="9738" max="9982" width="10.85546875" style="1"/>
    <col min="9983" max="9983" width="2" style="1" customWidth="1"/>
    <col min="9984" max="9984" width="6.140625" style="1" customWidth="1"/>
    <col min="9985" max="9989" width="10.85546875" style="1"/>
    <col min="9990" max="9990" width="15.28515625" style="1" customWidth="1"/>
    <col min="9991" max="9991" width="16.42578125" style="1" customWidth="1"/>
    <col min="9992" max="9992" width="10.85546875" style="1"/>
    <col min="9993" max="9993" width="12.28515625" style="1" customWidth="1"/>
    <col min="9994" max="10238" width="10.85546875" style="1"/>
    <col min="10239" max="10239" width="2" style="1" customWidth="1"/>
    <col min="10240" max="10240" width="6.140625" style="1" customWidth="1"/>
    <col min="10241" max="10245" width="10.85546875" style="1"/>
    <col min="10246" max="10246" width="15.28515625" style="1" customWidth="1"/>
    <col min="10247" max="10247" width="16.42578125" style="1" customWidth="1"/>
    <col min="10248" max="10248" width="10.85546875" style="1"/>
    <col min="10249" max="10249" width="12.28515625" style="1" customWidth="1"/>
    <col min="10250" max="10494" width="10.85546875" style="1"/>
    <col min="10495" max="10495" width="2" style="1" customWidth="1"/>
    <col min="10496" max="10496" width="6.140625" style="1" customWidth="1"/>
    <col min="10497" max="10501" width="10.85546875" style="1"/>
    <col min="10502" max="10502" width="15.28515625" style="1" customWidth="1"/>
    <col min="10503" max="10503" width="16.42578125" style="1" customWidth="1"/>
    <col min="10504" max="10504" width="10.85546875" style="1"/>
    <col min="10505" max="10505" width="12.28515625" style="1" customWidth="1"/>
    <col min="10506" max="10750" width="10.85546875" style="1"/>
    <col min="10751" max="10751" width="2" style="1" customWidth="1"/>
    <col min="10752" max="10752" width="6.140625" style="1" customWidth="1"/>
    <col min="10753" max="10757" width="10.85546875" style="1"/>
    <col min="10758" max="10758" width="15.28515625" style="1" customWidth="1"/>
    <col min="10759" max="10759" width="16.42578125" style="1" customWidth="1"/>
    <col min="10760" max="10760" width="10.85546875" style="1"/>
    <col min="10761" max="10761" width="12.28515625" style="1" customWidth="1"/>
    <col min="10762" max="11006" width="10.85546875" style="1"/>
    <col min="11007" max="11007" width="2" style="1" customWidth="1"/>
    <col min="11008" max="11008" width="6.140625" style="1" customWidth="1"/>
    <col min="11009" max="11013" width="10.85546875" style="1"/>
    <col min="11014" max="11014" width="15.28515625" style="1" customWidth="1"/>
    <col min="11015" max="11015" width="16.42578125" style="1" customWidth="1"/>
    <col min="11016" max="11016" width="10.85546875" style="1"/>
    <col min="11017" max="11017" width="12.28515625" style="1" customWidth="1"/>
    <col min="11018" max="11262" width="10.85546875" style="1"/>
    <col min="11263" max="11263" width="2" style="1" customWidth="1"/>
    <col min="11264" max="11264" width="6.140625" style="1" customWidth="1"/>
    <col min="11265" max="11269" width="10.85546875" style="1"/>
    <col min="11270" max="11270" width="15.28515625" style="1" customWidth="1"/>
    <col min="11271" max="11271" width="16.42578125" style="1" customWidth="1"/>
    <col min="11272" max="11272" width="10.85546875" style="1"/>
    <col min="11273" max="11273" width="12.28515625" style="1" customWidth="1"/>
    <col min="11274" max="11518" width="10.85546875" style="1"/>
    <col min="11519" max="11519" width="2" style="1" customWidth="1"/>
    <col min="11520" max="11520" width="6.140625" style="1" customWidth="1"/>
    <col min="11521" max="11525" width="10.85546875" style="1"/>
    <col min="11526" max="11526" width="15.28515625" style="1" customWidth="1"/>
    <col min="11527" max="11527" width="16.42578125" style="1" customWidth="1"/>
    <col min="11528" max="11528" width="10.85546875" style="1"/>
    <col min="11529" max="11529" width="12.28515625" style="1" customWidth="1"/>
    <col min="11530" max="11774" width="10.85546875" style="1"/>
    <col min="11775" max="11775" width="2" style="1" customWidth="1"/>
    <col min="11776" max="11776" width="6.140625" style="1" customWidth="1"/>
    <col min="11777" max="11781" width="10.85546875" style="1"/>
    <col min="11782" max="11782" width="15.28515625" style="1" customWidth="1"/>
    <col min="11783" max="11783" width="16.42578125" style="1" customWidth="1"/>
    <col min="11784" max="11784" width="10.85546875" style="1"/>
    <col min="11785" max="11785" width="12.28515625" style="1" customWidth="1"/>
    <col min="11786" max="12030" width="10.85546875" style="1"/>
    <col min="12031" max="12031" width="2" style="1" customWidth="1"/>
    <col min="12032" max="12032" width="6.140625" style="1" customWidth="1"/>
    <col min="12033" max="12037" width="10.85546875" style="1"/>
    <col min="12038" max="12038" width="15.28515625" style="1" customWidth="1"/>
    <col min="12039" max="12039" width="16.42578125" style="1" customWidth="1"/>
    <col min="12040" max="12040" width="10.85546875" style="1"/>
    <col min="12041" max="12041" width="12.28515625" style="1" customWidth="1"/>
    <col min="12042" max="12286" width="10.85546875" style="1"/>
    <col min="12287" max="12287" width="2" style="1" customWidth="1"/>
    <col min="12288" max="12288" width="6.140625" style="1" customWidth="1"/>
    <col min="12289" max="12293" width="10.85546875" style="1"/>
    <col min="12294" max="12294" width="15.28515625" style="1" customWidth="1"/>
    <col min="12295" max="12295" width="16.42578125" style="1" customWidth="1"/>
    <col min="12296" max="12296" width="10.85546875" style="1"/>
    <col min="12297" max="12297" width="12.28515625" style="1" customWidth="1"/>
    <col min="12298" max="12542" width="10.85546875" style="1"/>
    <col min="12543" max="12543" width="2" style="1" customWidth="1"/>
    <col min="12544" max="12544" width="6.140625" style="1" customWidth="1"/>
    <col min="12545" max="12549" width="10.85546875" style="1"/>
    <col min="12550" max="12550" width="15.28515625" style="1" customWidth="1"/>
    <col min="12551" max="12551" width="16.42578125" style="1" customWidth="1"/>
    <col min="12552" max="12552" width="10.85546875" style="1"/>
    <col min="12553" max="12553" width="12.28515625" style="1" customWidth="1"/>
    <col min="12554" max="12798" width="10.85546875" style="1"/>
    <col min="12799" max="12799" width="2" style="1" customWidth="1"/>
    <col min="12800" max="12800" width="6.140625" style="1" customWidth="1"/>
    <col min="12801" max="12805" width="10.85546875" style="1"/>
    <col min="12806" max="12806" width="15.28515625" style="1" customWidth="1"/>
    <col min="12807" max="12807" width="16.42578125" style="1" customWidth="1"/>
    <col min="12808" max="12808" width="10.85546875" style="1"/>
    <col min="12809" max="12809" width="12.28515625" style="1" customWidth="1"/>
    <col min="12810" max="13054" width="10.85546875" style="1"/>
    <col min="13055" max="13055" width="2" style="1" customWidth="1"/>
    <col min="13056" max="13056" width="6.140625" style="1" customWidth="1"/>
    <col min="13057" max="13061" width="10.85546875" style="1"/>
    <col min="13062" max="13062" width="15.28515625" style="1" customWidth="1"/>
    <col min="13063" max="13063" width="16.42578125" style="1" customWidth="1"/>
    <col min="13064" max="13064" width="10.85546875" style="1"/>
    <col min="13065" max="13065" width="12.28515625" style="1" customWidth="1"/>
    <col min="13066" max="13310" width="10.85546875" style="1"/>
    <col min="13311" max="13311" width="2" style="1" customWidth="1"/>
    <col min="13312" max="13312" width="6.140625" style="1" customWidth="1"/>
    <col min="13313" max="13317" width="10.85546875" style="1"/>
    <col min="13318" max="13318" width="15.28515625" style="1" customWidth="1"/>
    <col min="13319" max="13319" width="16.42578125" style="1" customWidth="1"/>
    <col min="13320" max="13320" width="10.85546875" style="1"/>
    <col min="13321" max="13321" width="12.28515625" style="1" customWidth="1"/>
    <col min="13322" max="13566" width="10.85546875" style="1"/>
    <col min="13567" max="13567" width="2" style="1" customWidth="1"/>
    <col min="13568" max="13568" width="6.140625" style="1" customWidth="1"/>
    <col min="13569" max="13573" width="10.85546875" style="1"/>
    <col min="13574" max="13574" width="15.28515625" style="1" customWidth="1"/>
    <col min="13575" max="13575" width="16.42578125" style="1" customWidth="1"/>
    <col min="13576" max="13576" width="10.85546875" style="1"/>
    <col min="13577" max="13577" width="12.28515625" style="1" customWidth="1"/>
    <col min="13578" max="13822" width="10.85546875" style="1"/>
    <col min="13823" max="13823" width="2" style="1" customWidth="1"/>
    <col min="13824" max="13824" width="6.140625" style="1" customWidth="1"/>
    <col min="13825" max="13829" width="10.85546875" style="1"/>
    <col min="13830" max="13830" width="15.28515625" style="1" customWidth="1"/>
    <col min="13831" max="13831" width="16.42578125" style="1" customWidth="1"/>
    <col min="13832" max="13832" width="10.85546875" style="1"/>
    <col min="13833" max="13833" width="12.28515625" style="1" customWidth="1"/>
    <col min="13834" max="14078" width="10.85546875" style="1"/>
    <col min="14079" max="14079" width="2" style="1" customWidth="1"/>
    <col min="14080" max="14080" width="6.140625" style="1" customWidth="1"/>
    <col min="14081" max="14085" width="10.85546875" style="1"/>
    <col min="14086" max="14086" width="15.28515625" style="1" customWidth="1"/>
    <col min="14087" max="14087" width="16.42578125" style="1" customWidth="1"/>
    <col min="14088" max="14088" width="10.85546875" style="1"/>
    <col min="14089" max="14089" width="12.28515625" style="1" customWidth="1"/>
    <col min="14090" max="14334" width="10.85546875" style="1"/>
    <col min="14335" max="14335" width="2" style="1" customWidth="1"/>
    <col min="14336" max="14336" width="6.140625" style="1" customWidth="1"/>
    <col min="14337" max="14341" width="10.85546875" style="1"/>
    <col min="14342" max="14342" width="15.28515625" style="1" customWidth="1"/>
    <col min="14343" max="14343" width="16.42578125" style="1" customWidth="1"/>
    <col min="14344" max="14344" width="10.85546875" style="1"/>
    <col min="14345" max="14345" width="12.28515625" style="1" customWidth="1"/>
    <col min="14346" max="14590" width="10.85546875" style="1"/>
    <col min="14591" max="14591" width="2" style="1" customWidth="1"/>
    <col min="14592" max="14592" width="6.140625" style="1" customWidth="1"/>
    <col min="14593" max="14597" width="10.85546875" style="1"/>
    <col min="14598" max="14598" width="15.28515625" style="1" customWidth="1"/>
    <col min="14599" max="14599" width="16.42578125" style="1" customWidth="1"/>
    <col min="14600" max="14600" width="10.85546875" style="1"/>
    <col min="14601" max="14601" width="12.28515625" style="1" customWidth="1"/>
    <col min="14602" max="14846" width="10.85546875" style="1"/>
    <col min="14847" max="14847" width="2" style="1" customWidth="1"/>
    <col min="14848" max="14848" width="6.140625" style="1" customWidth="1"/>
    <col min="14849" max="14853" width="10.85546875" style="1"/>
    <col min="14854" max="14854" width="15.28515625" style="1" customWidth="1"/>
    <col min="14855" max="14855" width="16.42578125" style="1" customWidth="1"/>
    <col min="14856" max="14856" width="10.85546875" style="1"/>
    <col min="14857" max="14857" width="12.28515625" style="1" customWidth="1"/>
    <col min="14858" max="15102" width="10.85546875" style="1"/>
    <col min="15103" max="15103" width="2" style="1" customWidth="1"/>
    <col min="15104" max="15104" width="6.140625" style="1" customWidth="1"/>
    <col min="15105" max="15109" width="10.85546875" style="1"/>
    <col min="15110" max="15110" width="15.28515625" style="1" customWidth="1"/>
    <col min="15111" max="15111" width="16.42578125" style="1" customWidth="1"/>
    <col min="15112" max="15112" width="10.85546875" style="1"/>
    <col min="15113" max="15113" width="12.28515625" style="1" customWidth="1"/>
    <col min="15114" max="15358" width="10.85546875" style="1"/>
    <col min="15359" max="15359" width="2" style="1" customWidth="1"/>
    <col min="15360" max="15360" width="6.140625" style="1" customWidth="1"/>
    <col min="15361" max="15365" width="10.85546875" style="1"/>
    <col min="15366" max="15366" width="15.28515625" style="1" customWidth="1"/>
    <col min="15367" max="15367" width="16.42578125" style="1" customWidth="1"/>
    <col min="15368" max="15368" width="10.85546875" style="1"/>
    <col min="15369" max="15369" width="12.28515625" style="1" customWidth="1"/>
    <col min="15370" max="15614" width="10.85546875" style="1"/>
    <col min="15615" max="15615" width="2" style="1" customWidth="1"/>
    <col min="15616" max="15616" width="6.140625" style="1" customWidth="1"/>
    <col min="15617" max="15621" width="10.85546875" style="1"/>
    <col min="15622" max="15622" width="15.28515625" style="1" customWidth="1"/>
    <col min="15623" max="15623" width="16.42578125" style="1" customWidth="1"/>
    <col min="15624" max="15624" width="10.85546875" style="1"/>
    <col min="15625" max="15625" width="12.28515625" style="1" customWidth="1"/>
    <col min="15626" max="15870" width="10.85546875" style="1"/>
    <col min="15871" max="15871" width="2" style="1" customWidth="1"/>
    <col min="15872" max="15872" width="6.140625" style="1" customWidth="1"/>
    <col min="15873" max="15877" width="10.85546875" style="1"/>
    <col min="15878" max="15878" width="15.28515625" style="1" customWidth="1"/>
    <col min="15879" max="15879" width="16.42578125" style="1" customWidth="1"/>
    <col min="15880" max="15880" width="10.85546875" style="1"/>
    <col min="15881" max="15881" width="12.28515625" style="1" customWidth="1"/>
    <col min="15882" max="16126" width="10.85546875" style="1"/>
    <col min="16127" max="16127" width="2" style="1" customWidth="1"/>
    <col min="16128" max="16128" width="6.140625" style="1" customWidth="1"/>
    <col min="16129" max="16133" width="10.85546875" style="1"/>
    <col min="16134" max="16134" width="15.28515625" style="1" customWidth="1"/>
    <col min="16135" max="16135" width="16.42578125" style="1" customWidth="1"/>
    <col min="16136" max="16136" width="10.85546875" style="1"/>
    <col min="16137" max="16137" width="12.28515625" style="1" customWidth="1"/>
    <col min="16138" max="16382" width="10.85546875" style="1"/>
    <col min="16383" max="16384" width="10.85546875" style="1" customWidth="1"/>
  </cols>
  <sheetData>
    <row r="11" spans="1:8" ht="15.75" x14ac:dyDescent="0.25">
      <c r="A11" s="66" t="s">
        <v>34</v>
      </c>
      <c r="B11" s="66"/>
      <c r="C11" s="66"/>
      <c r="D11" s="66"/>
      <c r="E11" s="66"/>
      <c r="F11" s="66"/>
      <c r="G11" s="66"/>
      <c r="H11" s="66"/>
    </row>
    <row r="12" spans="1:8" x14ac:dyDescent="0.25">
      <c r="A12" s="65" t="s">
        <v>217</v>
      </c>
      <c r="B12" s="65"/>
      <c r="C12" s="65"/>
      <c r="D12" s="65"/>
      <c r="E12" s="65"/>
      <c r="F12" s="65"/>
      <c r="G12" s="65"/>
      <c r="H12" s="65"/>
    </row>
    <row r="13" spans="1:8" x14ac:dyDescent="0.25">
      <c r="A13" s="65" t="s">
        <v>1</v>
      </c>
      <c r="B13" s="65"/>
      <c r="C13" s="65"/>
      <c r="D13" s="65"/>
      <c r="E13" s="65"/>
      <c r="F13" s="65"/>
      <c r="G13" s="65"/>
      <c r="H13" s="65"/>
    </row>
    <row r="14" spans="1:8" x14ac:dyDescent="0.25">
      <c r="B14" s="2"/>
      <c r="C14" s="2"/>
      <c r="D14" s="2"/>
      <c r="E14" s="2"/>
      <c r="F14" s="2"/>
      <c r="G14" s="2"/>
      <c r="H14" s="2"/>
    </row>
    <row r="15" spans="1:8" x14ac:dyDescent="0.25">
      <c r="B15" s="2"/>
      <c r="C15" s="2"/>
      <c r="D15" s="2"/>
      <c r="E15" s="2"/>
      <c r="G15" s="2"/>
      <c r="H15" s="2"/>
    </row>
    <row r="16" spans="1:8" x14ac:dyDescent="0.25">
      <c r="B16" s="2"/>
      <c r="C16" s="2"/>
      <c r="D16" s="2"/>
      <c r="E16" s="2"/>
      <c r="F16" s="3"/>
      <c r="G16" s="2"/>
      <c r="H16" s="2"/>
    </row>
    <row r="17" spans="1:13" x14ac:dyDescent="0.25">
      <c r="B17" s="2"/>
      <c r="C17" s="2"/>
      <c r="D17" s="2"/>
      <c r="E17" s="2"/>
      <c r="F17" s="3"/>
      <c r="G17" s="2"/>
      <c r="H17" s="2"/>
    </row>
    <row r="18" spans="1:13" x14ac:dyDescent="0.25">
      <c r="B18" s="2"/>
      <c r="C18" s="4" t="s">
        <v>91</v>
      </c>
      <c r="D18" s="2"/>
      <c r="E18" s="2"/>
      <c r="F18" s="2"/>
      <c r="G18" s="2"/>
      <c r="H18" s="5" t="s">
        <v>3</v>
      </c>
    </row>
    <row r="19" spans="1:13" x14ac:dyDescent="0.25">
      <c r="A19" s="53"/>
      <c r="C19" s="50" t="s">
        <v>92</v>
      </c>
      <c r="D19" s="2"/>
      <c r="F19" s="21" t="s">
        <v>37</v>
      </c>
      <c r="G19" s="2"/>
      <c r="H19" s="32">
        <f>'Nota a los Estado '!G74</f>
        <v>3814516319</v>
      </c>
    </row>
    <row r="20" spans="1:13" x14ac:dyDescent="0.25">
      <c r="A20" s="21"/>
      <c r="C20" s="7" t="s">
        <v>35</v>
      </c>
      <c r="D20" s="2"/>
      <c r="F20" s="2"/>
      <c r="G20" s="2"/>
      <c r="H20" s="12">
        <f>'Nota a los Estado '!G75</f>
        <v>956186.44</v>
      </c>
    </row>
    <row r="21" spans="1:13" x14ac:dyDescent="0.25">
      <c r="A21" s="2"/>
      <c r="C21" s="8" t="s">
        <v>38</v>
      </c>
      <c r="D21" s="2"/>
      <c r="E21" s="2"/>
      <c r="F21" s="2"/>
      <c r="G21" s="2"/>
      <c r="H21" s="9">
        <f>+H19+H20</f>
        <v>3815472505.4400001</v>
      </c>
      <c r="J21" s="47"/>
      <c r="K21" s="47"/>
    </row>
    <row r="22" spans="1:13" x14ac:dyDescent="0.25">
      <c r="A22" s="2"/>
      <c r="C22" s="8"/>
      <c r="D22" s="2"/>
      <c r="E22" s="2"/>
      <c r="F22" s="2"/>
      <c r="G22" s="2"/>
      <c r="H22" s="9"/>
    </row>
    <row r="23" spans="1:13" x14ac:dyDescent="0.25">
      <c r="A23" s="2"/>
      <c r="C23" s="6" t="s">
        <v>39</v>
      </c>
      <c r="D23" s="2"/>
      <c r="E23" s="2"/>
      <c r="F23" s="2"/>
      <c r="G23" s="2"/>
      <c r="H23" s="2"/>
    </row>
    <row r="24" spans="1:13" x14ac:dyDescent="0.25">
      <c r="A24" s="21"/>
      <c r="C24" s="52" t="s">
        <v>87</v>
      </c>
      <c r="D24" s="2"/>
      <c r="F24" s="21" t="s">
        <v>40</v>
      </c>
      <c r="G24" s="2"/>
      <c r="H24" s="51">
        <f>'Nota a los Estado '!G96</f>
        <v>206657163.36000001</v>
      </c>
    </row>
    <row r="25" spans="1:13" x14ac:dyDescent="0.25">
      <c r="A25" s="21"/>
      <c r="C25" s="7" t="s">
        <v>88</v>
      </c>
      <c r="D25" s="2"/>
      <c r="F25" s="21" t="s">
        <v>41</v>
      </c>
      <c r="G25" s="2"/>
      <c r="H25" s="51">
        <f>'Nota a los Estado '!G156</f>
        <v>74970687.219999984</v>
      </c>
    </row>
    <row r="26" spans="1:13" x14ac:dyDescent="0.25">
      <c r="A26" s="21"/>
      <c r="C26" s="7" t="s">
        <v>89</v>
      </c>
      <c r="D26" s="2"/>
      <c r="F26" s="21" t="s">
        <v>42</v>
      </c>
      <c r="G26" s="2"/>
      <c r="H26" s="51">
        <f>'Nota a los Estado '!G196</f>
        <v>18456025.770000003</v>
      </c>
    </row>
    <row r="27" spans="1:13" x14ac:dyDescent="0.25">
      <c r="A27" s="21"/>
      <c r="C27" s="7" t="s">
        <v>90</v>
      </c>
      <c r="D27" s="2"/>
      <c r="F27" s="21" t="s">
        <v>43</v>
      </c>
      <c r="G27" s="2"/>
      <c r="H27" s="10">
        <f>'Nota a los Estado '!G205</f>
        <v>3510403012.0800004</v>
      </c>
    </row>
    <row r="28" spans="1:13" x14ac:dyDescent="0.25">
      <c r="A28" s="21"/>
      <c r="C28" s="50" t="s">
        <v>150</v>
      </c>
      <c r="D28" s="2"/>
      <c r="F28" s="21" t="s">
        <v>151</v>
      </c>
      <c r="G28" s="2"/>
      <c r="H28" s="10">
        <f>'Nota a los Estado '!G238</f>
        <v>2566551.7999999998</v>
      </c>
    </row>
    <row r="29" spans="1:13" x14ac:dyDescent="0.25">
      <c r="A29" s="21"/>
      <c r="C29" s="50" t="s">
        <v>152</v>
      </c>
      <c r="D29" s="2"/>
      <c r="F29" s="21" t="s">
        <v>153</v>
      </c>
      <c r="G29" s="2"/>
      <c r="H29" s="12">
        <f>'Nota a los Estado '!G243</f>
        <v>1462878.77</v>
      </c>
    </row>
    <row r="30" spans="1:13" x14ac:dyDescent="0.25">
      <c r="B30" s="2"/>
      <c r="C30" s="8" t="s">
        <v>44</v>
      </c>
      <c r="D30" s="2"/>
      <c r="E30" s="2"/>
      <c r="F30" s="2"/>
      <c r="G30" s="2"/>
      <c r="H30" s="40">
        <f>SUM(H24:H29)</f>
        <v>3814516319.0000005</v>
      </c>
      <c r="J30" s="39">
        <f>H19-H30</f>
        <v>0</v>
      </c>
      <c r="K30" s="47"/>
      <c r="L30" s="47"/>
      <c r="M30" s="47"/>
    </row>
    <row r="31" spans="1:13" x14ac:dyDescent="0.25">
      <c r="B31" s="2"/>
      <c r="C31" s="8"/>
      <c r="D31" s="2"/>
      <c r="E31" s="2"/>
      <c r="F31" s="2"/>
      <c r="G31" s="2"/>
      <c r="H31" s="11"/>
    </row>
    <row r="32" spans="1:13" x14ac:dyDescent="0.25">
      <c r="B32" s="2"/>
      <c r="C32" s="59" t="s">
        <v>45</v>
      </c>
      <c r="D32" s="2"/>
      <c r="E32" s="2"/>
      <c r="F32" s="2"/>
      <c r="G32" s="2"/>
      <c r="H32" s="40">
        <f>H21-H30</f>
        <v>956186.43999958038</v>
      </c>
    </row>
    <row r="33" spans="2:10" x14ac:dyDescent="0.25">
      <c r="B33" s="2"/>
      <c r="C33" s="2"/>
      <c r="D33" s="2"/>
      <c r="E33" s="2"/>
      <c r="F33" s="2"/>
      <c r="G33" s="2"/>
      <c r="H33" s="9"/>
    </row>
    <row r="34" spans="2:10" ht="15.75" thickBot="1" x14ac:dyDescent="0.3">
      <c r="B34" s="2"/>
      <c r="C34" s="59" t="s">
        <v>46</v>
      </c>
      <c r="D34" s="2"/>
      <c r="E34" s="2"/>
      <c r="F34" s="2"/>
      <c r="G34" s="2"/>
      <c r="H34" s="57">
        <f>H32</f>
        <v>956186.43999958038</v>
      </c>
      <c r="J34" s="47">
        <f>H19-H30</f>
        <v>0</v>
      </c>
    </row>
    <row r="35" spans="2:10" ht="15.75" thickTop="1" x14ac:dyDescent="0.25">
      <c r="B35" s="2"/>
      <c r="C35" s="19"/>
      <c r="D35" s="2"/>
      <c r="E35" s="2"/>
      <c r="F35" s="2"/>
      <c r="G35" s="2"/>
      <c r="H35" s="14"/>
    </row>
    <row r="36" spans="2:10" x14ac:dyDescent="0.25">
      <c r="B36" s="2"/>
      <c r="C36" s="19"/>
      <c r="D36" s="2"/>
      <c r="E36" s="2"/>
      <c r="F36" s="2"/>
      <c r="G36" s="2"/>
      <c r="H36" s="14"/>
    </row>
    <row r="37" spans="2:10" x14ac:dyDescent="0.25">
      <c r="B37" s="2"/>
      <c r="C37" s="19"/>
      <c r="D37" s="2"/>
      <c r="E37" s="2"/>
      <c r="F37" s="2"/>
      <c r="G37" s="2"/>
      <c r="H37" s="14"/>
    </row>
    <row r="38" spans="2:10" x14ac:dyDescent="0.25">
      <c r="B38" s="2"/>
      <c r="C38" s="19"/>
      <c r="D38" s="2"/>
      <c r="E38" s="2"/>
      <c r="F38" s="2"/>
      <c r="G38" s="2"/>
      <c r="H38" s="20"/>
    </row>
    <row r="40" spans="2:10" x14ac:dyDescent="0.25">
      <c r="F40" s="2"/>
    </row>
    <row r="41" spans="2:10" x14ac:dyDescent="0.25">
      <c r="F41" s="23"/>
    </row>
    <row r="42" spans="2:10" x14ac:dyDescent="0.25">
      <c r="B42" s="21"/>
      <c r="C42" s="21"/>
      <c r="E42" s="35"/>
      <c r="F42" s="23"/>
      <c r="H42" s="22"/>
    </row>
    <row r="43" spans="2:10" x14ac:dyDescent="0.25">
      <c r="D43" s="20"/>
      <c r="E43" s="23"/>
    </row>
    <row r="44" spans="2:10" x14ac:dyDescent="0.25">
      <c r="B44" s="30" t="s">
        <v>25</v>
      </c>
      <c r="C44" s="23"/>
      <c r="D44" s="23"/>
      <c r="F44" s="23"/>
      <c r="G44" s="22" t="s">
        <v>169</v>
      </c>
    </row>
    <row r="45" spans="2:10" x14ac:dyDescent="0.25">
      <c r="B45" s="31" t="s">
        <v>26</v>
      </c>
      <c r="C45" s="8"/>
      <c r="F45" s="62" t="s">
        <v>202</v>
      </c>
    </row>
    <row r="47" spans="2:10" x14ac:dyDescent="0.25">
      <c r="B47" s="25"/>
      <c r="C47" s="25"/>
    </row>
    <row r="48" spans="2:10" x14ac:dyDescent="0.25">
      <c r="H48" s="16"/>
    </row>
    <row r="49" spans="2:3" x14ac:dyDescent="0.25">
      <c r="C49" s="27"/>
    </row>
    <row r="50" spans="2:3" x14ac:dyDescent="0.25">
      <c r="B50" s="25"/>
      <c r="C50" s="25"/>
    </row>
    <row r="52" spans="2:3" x14ac:dyDescent="0.25">
      <c r="C52" s="27"/>
    </row>
    <row r="54" spans="2:3" x14ac:dyDescent="0.25">
      <c r="C54" s="27"/>
    </row>
    <row r="56" spans="2:3" x14ac:dyDescent="0.25">
      <c r="C56" s="27"/>
    </row>
    <row r="57" spans="2:3" x14ac:dyDescent="0.25">
      <c r="B57" s="25"/>
      <c r="C57" s="25"/>
    </row>
    <row r="58" spans="2:3" x14ac:dyDescent="0.25">
      <c r="B58" s="25"/>
      <c r="C58" s="25"/>
    </row>
    <row r="59" spans="2:3" x14ac:dyDescent="0.25">
      <c r="B59" s="25"/>
      <c r="C59" s="25"/>
    </row>
    <row r="60" spans="2:3" x14ac:dyDescent="0.25">
      <c r="B60" s="25"/>
      <c r="C60" s="25"/>
    </row>
    <row r="61" spans="2:3" x14ac:dyDescent="0.25">
      <c r="B61" s="25"/>
      <c r="C61" s="25"/>
    </row>
    <row r="62" spans="2:3" x14ac:dyDescent="0.25">
      <c r="B62" s="25"/>
      <c r="C62" s="25"/>
    </row>
    <row r="64" spans="2:3" x14ac:dyDescent="0.25">
      <c r="C64" s="27"/>
    </row>
    <row r="65" spans="2:3" x14ac:dyDescent="0.25">
      <c r="B65" s="25"/>
      <c r="C65" s="25"/>
    </row>
    <row r="67" spans="2:3" x14ac:dyDescent="0.25">
      <c r="C67" s="27"/>
    </row>
    <row r="68" spans="2:3" x14ac:dyDescent="0.25">
      <c r="B68" s="25"/>
      <c r="C68" s="25"/>
    </row>
    <row r="69" spans="2:3" x14ac:dyDescent="0.25">
      <c r="B69" s="25"/>
      <c r="C69" s="25"/>
    </row>
    <row r="70" spans="2:3" x14ac:dyDescent="0.25">
      <c r="B70" s="25"/>
      <c r="C70" s="25"/>
    </row>
    <row r="71" spans="2:3" x14ac:dyDescent="0.25">
      <c r="B71" s="25"/>
      <c r="C71" s="25"/>
    </row>
    <row r="72" spans="2:3" x14ac:dyDescent="0.25">
      <c r="B72" s="25"/>
      <c r="C72" s="25"/>
    </row>
    <row r="73" spans="2:3" x14ac:dyDescent="0.25">
      <c r="B73" s="25"/>
      <c r="C73" s="25"/>
    </row>
    <row r="75" spans="2:3" x14ac:dyDescent="0.25">
      <c r="C75" s="27"/>
    </row>
    <row r="76" spans="2:3" x14ac:dyDescent="0.25">
      <c r="B76" s="25"/>
      <c r="C76" s="25"/>
    </row>
    <row r="77" spans="2:3" x14ac:dyDescent="0.25">
      <c r="B77" s="25"/>
      <c r="C77" s="25"/>
    </row>
    <row r="78" spans="2:3" x14ac:dyDescent="0.25">
      <c r="B78" s="25"/>
      <c r="C78" s="25"/>
    </row>
    <row r="79" spans="2:3" x14ac:dyDescent="0.25">
      <c r="B79" s="25"/>
      <c r="C79" s="25"/>
    </row>
    <row r="80" spans="2:3" x14ac:dyDescent="0.25">
      <c r="B80" s="25"/>
      <c r="C80" s="25"/>
    </row>
    <row r="81" spans="2:3" x14ac:dyDescent="0.25">
      <c r="B81" s="25"/>
      <c r="C81" s="25"/>
    </row>
    <row r="82" spans="2:3" x14ac:dyDescent="0.25">
      <c r="B82" s="25"/>
      <c r="C82" s="25"/>
    </row>
    <row r="83" spans="2:3" x14ac:dyDescent="0.25">
      <c r="B83" s="25"/>
      <c r="C83" s="25"/>
    </row>
    <row r="85" spans="2:3" x14ac:dyDescent="0.25">
      <c r="C85" s="27"/>
    </row>
    <row r="86" spans="2:3" x14ac:dyDescent="0.25">
      <c r="B86" s="25"/>
      <c r="C86" s="25"/>
    </row>
    <row r="88" spans="2:3" x14ac:dyDescent="0.25">
      <c r="C88" s="27"/>
    </row>
    <row r="89" spans="2:3" x14ac:dyDescent="0.25">
      <c r="B89" s="25"/>
      <c r="C89" s="25"/>
    </row>
    <row r="90" spans="2:3" x14ac:dyDescent="0.25">
      <c r="B90" s="25"/>
      <c r="C90" s="25"/>
    </row>
    <row r="91" spans="2:3" x14ac:dyDescent="0.25">
      <c r="B91" s="25"/>
      <c r="C91" s="25"/>
    </row>
    <row r="92" spans="2:3" x14ac:dyDescent="0.25">
      <c r="B92" s="25"/>
      <c r="C92" s="25"/>
    </row>
    <row r="93" spans="2:3" x14ac:dyDescent="0.25">
      <c r="B93" s="25"/>
      <c r="C93" s="25"/>
    </row>
    <row r="94" spans="2:3" x14ac:dyDescent="0.25">
      <c r="B94" s="25"/>
      <c r="C94" s="25"/>
    </row>
    <row r="95" spans="2:3" x14ac:dyDescent="0.25">
      <c r="B95" s="25"/>
      <c r="C95" s="25"/>
    </row>
    <row r="96" spans="2:3" x14ac:dyDescent="0.25">
      <c r="B96" s="25"/>
      <c r="C96" s="25"/>
    </row>
    <row r="97" spans="2:3" x14ac:dyDescent="0.25">
      <c r="B97" s="25"/>
      <c r="C97" s="25"/>
    </row>
    <row r="98" spans="2:3" x14ac:dyDescent="0.25">
      <c r="B98" s="25"/>
      <c r="C98" s="25"/>
    </row>
    <row r="99" spans="2:3" x14ac:dyDescent="0.25">
      <c r="B99" s="25"/>
      <c r="C99" s="25"/>
    </row>
    <row r="100" spans="2:3" x14ac:dyDescent="0.25">
      <c r="B100" s="25"/>
      <c r="C100" s="25"/>
    </row>
    <row r="101" spans="2:3" x14ac:dyDescent="0.25">
      <c r="B101" s="25"/>
      <c r="C101" s="25"/>
    </row>
    <row r="103" spans="2:3" x14ac:dyDescent="0.25">
      <c r="C103" s="27"/>
    </row>
    <row r="104" spans="2:3" x14ac:dyDescent="0.25">
      <c r="B104" s="25"/>
      <c r="C104" s="25"/>
    </row>
    <row r="106" spans="2:3" x14ac:dyDescent="0.25">
      <c r="C106" s="27"/>
    </row>
    <row r="107" spans="2:3" x14ac:dyDescent="0.25">
      <c r="B107" s="25"/>
      <c r="C107" s="25"/>
    </row>
    <row r="108" spans="2:3" x14ac:dyDescent="0.25">
      <c r="B108" s="25"/>
      <c r="C108" s="25"/>
    </row>
    <row r="109" spans="2:3" x14ac:dyDescent="0.25">
      <c r="B109" s="25"/>
      <c r="C109" s="25"/>
    </row>
    <row r="111" spans="2:3" x14ac:dyDescent="0.25">
      <c r="C111" s="27"/>
    </row>
    <row r="112" spans="2:3" x14ac:dyDescent="0.25">
      <c r="B112" s="25"/>
      <c r="C112" s="25"/>
    </row>
    <row r="113" spans="2:3" x14ac:dyDescent="0.25">
      <c r="B113" s="25"/>
      <c r="C113" s="25"/>
    </row>
    <row r="114" spans="2:3" x14ac:dyDescent="0.25">
      <c r="B114" s="25"/>
      <c r="C114" s="25"/>
    </row>
    <row r="115" spans="2:3" x14ac:dyDescent="0.25">
      <c r="B115" s="25"/>
      <c r="C115" s="25"/>
    </row>
    <row r="116" spans="2:3" x14ac:dyDescent="0.25">
      <c r="B116" s="25"/>
      <c r="C116" s="25"/>
    </row>
    <row r="117" spans="2:3" x14ac:dyDescent="0.25">
      <c r="B117" s="25"/>
      <c r="C117" s="25"/>
    </row>
  </sheetData>
  <mergeCells count="3">
    <mergeCell ref="A13:H13"/>
    <mergeCell ref="A12:H12"/>
    <mergeCell ref="A11:H11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251"/>
  <sheetViews>
    <sheetView workbookViewId="0">
      <selection activeCell="G85" sqref="G85"/>
    </sheetView>
  </sheetViews>
  <sheetFormatPr baseColWidth="10" defaultRowHeight="15" x14ac:dyDescent="0.25"/>
  <cols>
    <col min="1" max="1" width="8.140625" style="1" customWidth="1"/>
    <col min="2" max="2" width="11.42578125" style="1"/>
    <col min="3" max="3" width="15.5703125" style="1" customWidth="1"/>
    <col min="4" max="6" width="11.42578125" style="1"/>
    <col min="7" max="7" width="17.5703125" style="1" customWidth="1"/>
    <col min="8" max="8" width="8.5703125" style="1" customWidth="1"/>
    <col min="9" max="9" width="17" style="1" customWidth="1"/>
    <col min="10" max="10" width="17.140625" style="1" customWidth="1"/>
    <col min="11" max="11" width="11.42578125" style="1" customWidth="1"/>
    <col min="12" max="12" width="18.5703125" style="1" customWidth="1"/>
    <col min="13" max="13" width="14.140625" style="1" bestFit="1" customWidth="1"/>
    <col min="14" max="254" width="11.42578125" style="1"/>
    <col min="255" max="255" width="2" style="1" customWidth="1"/>
    <col min="256" max="256" width="6.140625" style="1" customWidth="1"/>
    <col min="257" max="261" width="11.42578125" style="1"/>
    <col min="262" max="262" width="15.28515625" style="1" customWidth="1"/>
    <col min="263" max="263" width="16.42578125" style="1" customWidth="1"/>
    <col min="264" max="264" width="11.42578125" style="1"/>
    <col min="265" max="265" width="12.28515625" style="1" customWidth="1"/>
    <col min="266" max="510" width="11.42578125" style="1"/>
    <col min="511" max="511" width="2" style="1" customWidth="1"/>
    <col min="512" max="512" width="6.140625" style="1" customWidth="1"/>
    <col min="513" max="517" width="11.42578125" style="1"/>
    <col min="518" max="518" width="15.28515625" style="1" customWidth="1"/>
    <col min="519" max="519" width="16.42578125" style="1" customWidth="1"/>
    <col min="520" max="520" width="11.42578125" style="1"/>
    <col min="521" max="521" width="12.28515625" style="1" customWidth="1"/>
    <col min="522" max="766" width="11.42578125" style="1"/>
    <col min="767" max="767" width="2" style="1" customWidth="1"/>
    <col min="768" max="768" width="6.140625" style="1" customWidth="1"/>
    <col min="769" max="773" width="11.42578125" style="1"/>
    <col min="774" max="774" width="15.28515625" style="1" customWidth="1"/>
    <col min="775" max="775" width="16.42578125" style="1" customWidth="1"/>
    <col min="776" max="776" width="11.42578125" style="1"/>
    <col min="777" max="777" width="12.28515625" style="1" customWidth="1"/>
    <col min="778" max="1022" width="11.42578125" style="1"/>
    <col min="1023" max="1023" width="2" style="1" customWidth="1"/>
    <col min="1024" max="1024" width="6.140625" style="1" customWidth="1"/>
    <col min="1025" max="1029" width="11.42578125" style="1"/>
    <col min="1030" max="1030" width="15.28515625" style="1" customWidth="1"/>
    <col min="1031" max="1031" width="16.42578125" style="1" customWidth="1"/>
    <col min="1032" max="1032" width="11.42578125" style="1"/>
    <col min="1033" max="1033" width="12.28515625" style="1" customWidth="1"/>
    <col min="1034" max="1278" width="11.42578125" style="1"/>
    <col min="1279" max="1279" width="2" style="1" customWidth="1"/>
    <col min="1280" max="1280" width="6.140625" style="1" customWidth="1"/>
    <col min="1281" max="1285" width="11.42578125" style="1"/>
    <col min="1286" max="1286" width="15.28515625" style="1" customWidth="1"/>
    <col min="1287" max="1287" width="16.42578125" style="1" customWidth="1"/>
    <col min="1288" max="1288" width="11.42578125" style="1"/>
    <col min="1289" max="1289" width="12.28515625" style="1" customWidth="1"/>
    <col min="1290" max="1534" width="11.42578125" style="1"/>
    <col min="1535" max="1535" width="2" style="1" customWidth="1"/>
    <col min="1536" max="1536" width="6.140625" style="1" customWidth="1"/>
    <col min="1537" max="1541" width="11.42578125" style="1"/>
    <col min="1542" max="1542" width="15.28515625" style="1" customWidth="1"/>
    <col min="1543" max="1543" width="16.42578125" style="1" customWidth="1"/>
    <col min="1544" max="1544" width="11.42578125" style="1"/>
    <col min="1545" max="1545" width="12.28515625" style="1" customWidth="1"/>
    <col min="1546" max="1790" width="11.42578125" style="1"/>
    <col min="1791" max="1791" width="2" style="1" customWidth="1"/>
    <col min="1792" max="1792" width="6.140625" style="1" customWidth="1"/>
    <col min="1793" max="1797" width="11.42578125" style="1"/>
    <col min="1798" max="1798" width="15.28515625" style="1" customWidth="1"/>
    <col min="1799" max="1799" width="16.42578125" style="1" customWidth="1"/>
    <col min="1800" max="1800" width="11.42578125" style="1"/>
    <col min="1801" max="1801" width="12.28515625" style="1" customWidth="1"/>
    <col min="1802" max="2046" width="11.42578125" style="1"/>
    <col min="2047" max="2047" width="2" style="1" customWidth="1"/>
    <col min="2048" max="2048" width="6.140625" style="1" customWidth="1"/>
    <col min="2049" max="2053" width="11.42578125" style="1"/>
    <col min="2054" max="2054" width="15.28515625" style="1" customWidth="1"/>
    <col min="2055" max="2055" width="16.42578125" style="1" customWidth="1"/>
    <col min="2056" max="2056" width="11.42578125" style="1"/>
    <col min="2057" max="2057" width="12.28515625" style="1" customWidth="1"/>
    <col min="2058" max="2302" width="11.42578125" style="1"/>
    <col min="2303" max="2303" width="2" style="1" customWidth="1"/>
    <col min="2304" max="2304" width="6.140625" style="1" customWidth="1"/>
    <col min="2305" max="2309" width="11.42578125" style="1"/>
    <col min="2310" max="2310" width="15.28515625" style="1" customWidth="1"/>
    <col min="2311" max="2311" width="16.42578125" style="1" customWidth="1"/>
    <col min="2312" max="2312" width="11.42578125" style="1"/>
    <col min="2313" max="2313" width="12.28515625" style="1" customWidth="1"/>
    <col min="2314" max="2558" width="11.42578125" style="1"/>
    <col min="2559" max="2559" width="2" style="1" customWidth="1"/>
    <col min="2560" max="2560" width="6.140625" style="1" customWidth="1"/>
    <col min="2561" max="2565" width="11.42578125" style="1"/>
    <col min="2566" max="2566" width="15.28515625" style="1" customWidth="1"/>
    <col min="2567" max="2567" width="16.42578125" style="1" customWidth="1"/>
    <col min="2568" max="2568" width="11.42578125" style="1"/>
    <col min="2569" max="2569" width="12.28515625" style="1" customWidth="1"/>
    <col min="2570" max="2814" width="11.42578125" style="1"/>
    <col min="2815" max="2815" width="2" style="1" customWidth="1"/>
    <col min="2816" max="2816" width="6.140625" style="1" customWidth="1"/>
    <col min="2817" max="2821" width="11.42578125" style="1"/>
    <col min="2822" max="2822" width="15.28515625" style="1" customWidth="1"/>
    <col min="2823" max="2823" width="16.42578125" style="1" customWidth="1"/>
    <col min="2824" max="2824" width="11.42578125" style="1"/>
    <col min="2825" max="2825" width="12.28515625" style="1" customWidth="1"/>
    <col min="2826" max="3070" width="11.42578125" style="1"/>
    <col min="3071" max="3071" width="2" style="1" customWidth="1"/>
    <col min="3072" max="3072" width="6.140625" style="1" customWidth="1"/>
    <col min="3073" max="3077" width="11.42578125" style="1"/>
    <col min="3078" max="3078" width="15.28515625" style="1" customWidth="1"/>
    <col min="3079" max="3079" width="16.42578125" style="1" customWidth="1"/>
    <col min="3080" max="3080" width="11.42578125" style="1"/>
    <col min="3081" max="3081" width="12.28515625" style="1" customWidth="1"/>
    <col min="3082" max="3326" width="11.42578125" style="1"/>
    <col min="3327" max="3327" width="2" style="1" customWidth="1"/>
    <col min="3328" max="3328" width="6.140625" style="1" customWidth="1"/>
    <col min="3329" max="3333" width="11.42578125" style="1"/>
    <col min="3334" max="3334" width="15.28515625" style="1" customWidth="1"/>
    <col min="3335" max="3335" width="16.42578125" style="1" customWidth="1"/>
    <col min="3336" max="3336" width="11.42578125" style="1"/>
    <col min="3337" max="3337" width="12.28515625" style="1" customWidth="1"/>
    <col min="3338" max="3582" width="11.42578125" style="1"/>
    <col min="3583" max="3583" width="2" style="1" customWidth="1"/>
    <col min="3584" max="3584" width="6.140625" style="1" customWidth="1"/>
    <col min="3585" max="3589" width="11.42578125" style="1"/>
    <col min="3590" max="3590" width="15.28515625" style="1" customWidth="1"/>
    <col min="3591" max="3591" width="16.42578125" style="1" customWidth="1"/>
    <col min="3592" max="3592" width="11.42578125" style="1"/>
    <col min="3593" max="3593" width="12.28515625" style="1" customWidth="1"/>
    <col min="3594" max="3838" width="11.42578125" style="1"/>
    <col min="3839" max="3839" width="2" style="1" customWidth="1"/>
    <col min="3840" max="3840" width="6.140625" style="1" customWidth="1"/>
    <col min="3841" max="3845" width="11.42578125" style="1"/>
    <col min="3846" max="3846" width="15.28515625" style="1" customWidth="1"/>
    <col min="3847" max="3847" width="16.42578125" style="1" customWidth="1"/>
    <col min="3848" max="3848" width="11.42578125" style="1"/>
    <col min="3849" max="3849" width="12.28515625" style="1" customWidth="1"/>
    <col min="3850" max="4094" width="11.42578125" style="1"/>
    <col min="4095" max="4095" width="2" style="1" customWidth="1"/>
    <col min="4096" max="4096" width="6.140625" style="1" customWidth="1"/>
    <col min="4097" max="4101" width="11.42578125" style="1"/>
    <col min="4102" max="4102" width="15.28515625" style="1" customWidth="1"/>
    <col min="4103" max="4103" width="16.42578125" style="1" customWidth="1"/>
    <col min="4104" max="4104" width="11.42578125" style="1"/>
    <col min="4105" max="4105" width="12.28515625" style="1" customWidth="1"/>
    <col min="4106" max="4350" width="11.42578125" style="1"/>
    <col min="4351" max="4351" width="2" style="1" customWidth="1"/>
    <col min="4352" max="4352" width="6.140625" style="1" customWidth="1"/>
    <col min="4353" max="4357" width="11.42578125" style="1"/>
    <col min="4358" max="4358" width="15.28515625" style="1" customWidth="1"/>
    <col min="4359" max="4359" width="16.42578125" style="1" customWidth="1"/>
    <col min="4360" max="4360" width="11.42578125" style="1"/>
    <col min="4361" max="4361" width="12.28515625" style="1" customWidth="1"/>
    <col min="4362" max="4606" width="11.42578125" style="1"/>
    <col min="4607" max="4607" width="2" style="1" customWidth="1"/>
    <col min="4608" max="4608" width="6.140625" style="1" customWidth="1"/>
    <col min="4609" max="4613" width="11.42578125" style="1"/>
    <col min="4614" max="4614" width="15.28515625" style="1" customWidth="1"/>
    <col min="4615" max="4615" width="16.42578125" style="1" customWidth="1"/>
    <col min="4616" max="4616" width="11.42578125" style="1"/>
    <col min="4617" max="4617" width="12.28515625" style="1" customWidth="1"/>
    <col min="4618" max="4862" width="11.42578125" style="1"/>
    <col min="4863" max="4863" width="2" style="1" customWidth="1"/>
    <col min="4864" max="4864" width="6.140625" style="1" customWidth="1"/>
    <col min="4865" max="4869" width="11.42578125" style="1"/>
    <col min="4870" max="4870" width="15.28515625" style="1" customWidth="1"/>
    <col min="4871" max="4871" width="16.42578125" style="1" customWidth="1"/>
    <col min="4872" max="4872" width="11.42578125" style="1"/>
    <col min="4873" max="4873" width="12.28515625" style="1" customWidth="1"/>
    <col min="4874" max="5118" width="11.42578125" style="1"/>
    <col min="5119" max="5119" width="2" style="1" customWidth="1"/>
    <col min="5120" max="5120" width="6.140625" style="1" customWidth="1"/>
    <col min="5121" max="5125" width="11.42578125" style="1"/>
    <col min="5126" max="5126" width="15.28515625" style="1" customWidth="1"/>
    <col min="5127" max="5127" width="16.42578125" style="1" customWidth="1"/>
    <col min="5128" max="5128" width="11.42578125" style="1"/>
    <col min="5129" max="5129" width="12.28515625" style="1" customWidth="1"/>
    <col min="5130" max="5374" width="11.42578125" style="1"/>
    <col min="5375" max="5375" width="2" style="1" customWidth="1"/>
    <col min="5376" max="5376" width="6.140625" style="1" customWidth="1"/>
    <col min="5377" max="5381" width="11.42578125" style="1"/>
    <col min="5382" max="5382" width="15.28515625" style="1" customWidth="1"/>
    <col min="5383" max="5383" width="16.42578125" style="1" customWidth="1"/>
    <col min="5384" max="5384" width="11.42578125" style="1"/>
    <col min="5385" max="5385" width="12.28515625" style="1" customWidth="1"/>
    <col min="5386" max="5630" width="11.42578125" style="1"/>
    <col min="5631" max="5631" width="2" style="1" customWidth="1"/>
    <col min="5632" max="5632" width="6.140625" style="1" customWidth="1"/>
    <col min="5633" max="5637" width="11.42578125" style="1"/>
    <col min="5638" max="5638" width="15.28515625" style="1" customWidth="1"/>
    <col min="5639" max="5639" width="16.42578125" style="1" customWidth="1"/>
    <col min="5640" max="5640" width="11.42578125" style="1"/>
    <col min="5641" max="5641" width="12.28515625" style="1" customWidth="1"/>
    <col min="5642" max="5886" width="11.42578125" style="1"/>
    <col min="5887" max="5887" width="2" style="1" customWidth="1"/>
    <col min="5888" max="5888" width="6.140625" style="1" customWidth="1"/>
    <col min="5889" max="5893" width="11.42578125" style="1"/>
    <col min="5894" max="5894" width="15.28515625" style="1" customWidth="1"/>
    <col min="5895" max="5895" width="16.42578125" style="1" customWidth="1"/>
    <col min="5896" max="5896" width="11.42578125" style="1"/>
    <col min="5897" max="5897" width="12.28515625" style="1" customWidth="1"/>
    <col min="5898" max="6142" width="11.42578125" style="1"/>
    <col min="6143" max="6143" width="2" style="1" customWidth="1"/>
    <col min="6144" max="6144" width="6.140625" style="1" customWidth="1"/>
    <col min="6145" max="6149" width="11.42578125" style="1"/>
    <col min="6150" max="6150" width="15.28515625" style="1" customWidth="1"/>
    <col min="6151" max="6151" width="16.42578125" style="1" customWidth="1"/>
    <col min="6152" max="6152" width="11.42578125" style="1"/>
    <col min="6153" max="6153" width="12.28515625" style="1" customWidth="1"/>
    <col min="6154" max="6398" width="11.42578125" style="1"/>
    <col min="6399" max="6399" width="2" style="1" customWidth="1"/>
    <col min="6400" max="6400" width="6.140625" style="1" customWidth="1"/>
    <col min="6401" max="6405" width="11.42578125" style="1"/>
    <col min="6406" max="6406" width="15.28515625" style="1" customWidth="1"/>
    <col min="6407" max="6407" width="16.42578125" style="1" customWidth="1"/>
    <col min="6408" max="6408" width="11.42578125" style="1"/>
    <col min="6409" max="6409" width="12.28515625" style="1" customWidth="1"/>
    <col min="6410" max="6654" width="11.42578125" style="1"/>
    <col min="6655" max="6655" width="2" style="1" customWidth="1"/>
    <col min="6656" max="6656" width="6.140625" style="1" customWidth="1"/>
    <col min="6657" max="6661" width="11.42578125" style="1"/>
    <col min="6662" max="6662" width="15.28515625" style="1" customWidth="1"/>
    <col min="6663" max="6663" width="16.42578125" style="1" customWidth="1"/>
    <col min="6664" max="6664" width="11.42578125" style="1"/>
    <col min="6665" max="6665" width="12.28515625" style="1" customWidth="1"/>
    <col min="6666" max="6910" width="11.42578125" style="1"/>
    <col min="6911" max="6911" width="2" style="1" customWidth="1"/>
    <col min="6912" max="6912" width="6.140625" style="1" customWidth="1"/>
    <col min="6913" max="6917" width="11.42578125" style="1"/>
    <col min="6918" max="6918" width="15.28515625" style="1" customWidth="1"/>
    <col min="6919" max="6919" width="16.42578125" style="1" customWidth="1"/>
    <col min="6920" max="6920" width="11.42578125" style="1"/>
    <col min="6921" max="6921" width="12.28515625" style="1" customWidth="1"/>
    <col min="6922" max="7166" width="11.42578125" style="1"/>
    <col min="7167" max="7167" width="2" style="1" customWidth="1"/>
    <col min="7168" max="7168" width="6.140625" style="1" customWidth="1"/>
    <col min="7169" max="7173" width="11.42578125" style="1"/>
    <col min="7174" max="7174" width="15.28515625" style="1" customWidth="1"/>
    <col min="7175" max="7175" width="16.42578125" style="1" customWidth="1"/>
    <col min="7176" max="7176" width="11.42578125" style="1"/>
    <col min="7177" max="7177" width="12.28515625" style="1" customWidth="1"/>
    <col min="7178" max="7422" width="11.42578125" style="1"/>
    <col min="7423" max="7423" width="2" style="1" customWidth="1"/>
    <col min="7424" max="7424" width="6.140625" style="1" customWidth="1"/>
    <col min="7425" max="7429" width="11.42578125" style="1"/>
    <col min="7430" max="7430" width="15.28515625" style="1" customWidth="1"/>
    <col min="7431" max="7431" width="16.42578125" style="1" customWidth="1"/>
    <col min="7432" max="7432" width="11.42578125" style="1"/>
    <col min="7433" max="7433" width="12.28515625" style="1" customWidth="1"/>
    <col min="7434" max="7678" width="11.42578125" style="1"/>
    <col min="7679" max="7679" width="2" style="1" customWidth="1"/>
    <col min="7680" max="7680" width="6.140625" style="1" customWidth="1"/>
    <col min="7681" max="7685" width="11.42578125" style="1"/>
    <col min="7686" max="7686" width="15.28515625" style="1" customWidth="1"/>
    <col min="7687" max="7687" width="16.42578125" style="1" customWidth="1"/>
    <col min="7688" max="7688" width="11.42578125" style="1"/>
    <col min="7689" max="7689" width="12.28515625" style="1" customWidth="1"/>
    <col min="7690" max="7934" width="11.42578125" style="1"/>
    <col min="7935" max="7935" width="2" style="1" customWidth="1"/>
    <col min="7936" max="7936" width="6.140625" style="1" customWidth="1"/>
    <col min="7937" max="7941" width="11.42578125" style="1"/>
    <col min="7942" max="7942" width="15.28515625" style="1" customWidth="1"/>
    <col min="7943" max="7943" width="16.42578125" style="1" customWidth="1"/>
    <col min="7944" max="7944" width="11.42578125" style="1"/>
    <col min="7945" max="7945" width="12.28515625" style="1" customWidth="1"/>
    <col min="7946" max="8190" width="11.42578125" style="1"/>
    <col min="8191" max="8191" width="2" style="1" customWidth="1"/>
    <col min="8192" max="8192" width="6.140625" style="1" customWidth="1"/>
    <col min="8193" max="8197" width="11.42578125" style="1"/>
    <col min="8198" max="8198" width="15.28515625" style="1" customWidth="1"/>
    <col min="8199" max="8199" width="16.42578125" style="1" customWidth="1"/>
    <col min="8200" max="8200" width="11.42578125" style="1"/>
    <col min="8201" max="8201" width="12.28515625" style="1" customWidth="1"/>
    <col min="8202" max="8446" width="11.42578125" style="1"/>
    <col min="8447" max="8447" width="2" style="1" customWidth="1"/>
    <col min="8448" max="8448" width="6.140625" style="1" customWidth="1"/>
    <col min="8449" max="8453" width="11.42578125" style="1"/>
    <col min="8454" max="8454" width="15.28515625" style="1" customWidth="1"/>
    <col min="8455" max="8455" width="16.42578125" style="1" customWidth="1"/>
    <col min="8456" max="8456" width="11.42578125" style="1"/>
    <col min="8457" max="8457" width="12.28515625" style="1" customWidth="1"/>
    <col min="8458" max="8702" width="11.42578125" style="1"/>
    <col min="8703" max="8703" width="2" style="1" customWidth="1"/>
    <col min="8704" max="8704" width="6.140625" style="1" customWidth="1"/>
    <col min="8705" max="8709" width="11.42578125" style="1"/>
    <col min="8710" max="8710" width="15.28515625" style="1" customWidth="1"/>
    <col min="8711" max="8711" width="16.42578125" style="1" customWidth="1"/>
    <col min="8712" max="8712" width="11.42578125" style="1"/>
    <col min="8713" max="8713" width="12.28515625" style="1" customWidth="1"/>
    <col min="8714" max="8958" width="11.42578125" style="1"/>
    <col min="8959" max="8959" width="2" style="1" customWidth="1"/>
    <col min="8960" max="8960" width="6.140625" style="1" customWidth="1"/>
    <col min="8961" max="8965" width="11.42578125" style="1"/>
    <col min="8966" max="8966" width="15.28515625" style="1" customWidth="1"/>
    <col min="8967" max="8967" width="16.42578125" style="1" customWidth="1"/>
    <col min="8968" max="8968" width="11.42578125" style="1"/>
    <col min="8969" max="8969" width="12.28515625" style="1" customWidth="1"/>
    <col min="8970" max="9214" width="11.42578125" style="1"/>
    <col min="9215" max="9215" width="2" style="1" customWidth="1"/>
    <col min="9216" max="9216" width="6.140625" style="1" customWidth="1"/>
    <col min="9217" max="9221" width="11.42578125" style="1"/>
    <col min="9222" max="9222" width="15.28515625" style="1" customWidth="1"/>
    <col min="9223" max="9223" width="16.42578125" style="1" customWidth="1"/>
    <col min="9224" max="9224" width="11.42578125" style="1"/>
    <col min="9225" max="9225" width="12.28515625" style="1" customWidth="1"/>
    <col min="9226" max="9470" width="11.42578125" style="1"/>
    <col min="9471" max="9471" width="2" style="1" customWidth="1"/>
    <col min="9472" max="9472" width="6.140625" style="1" customWidth="1"/>
    <col min="9473" max="9477" width="11.42578125" style="1"/>
    <col min="9478" max="9478" width="15.28515625" style="1" customWidth="1"/>
    <col min="9479" max="9479" width="16.42578125" style="1" customWidth="1"/>
    <col min="9480" max="9480" width="11.42578125" style="1"/>
    <col min="9481" max="9481" width="12.28515625" style="1" customWidth="1"/>
    <col min="9482" max="9726" width="11.42578125" style="1"/>
    <col min="9727" max="9727" width="2" style="1" customWidth="1"/>
    <col min="9728" max="9728" width="6.140625" style="1" customWidth="1"/>
    <col min="9729" max="9733" width="11.42578125" style="1"/>
    <col min="9734" max="9734" width="15.28515625" style="1" customWidth="1"/>
    <col min="9735" max="9735" width="16.42578125" style="1" customWidth="1"/>
    <col min="9736" max="9736" width="11.42578125" style="1"/>
    <col min="9737" max="9737" width="12.28515625" style="1" customWidth="1"/>
    <col min="9738" max="9982" width="11.42578125" style="1"/>
    <col min="9983" max="9983" width="2" style="1" customWidth="1"/>
    <col min="9984" max="9984" width="6.140625" style="1" customWidth="1"/>
    <col min="9985" max="9989" width="11.42578125" style="1"/>
    <col min="9990" max="9990" width="15.28515625" style="1" customWidth="1"/>
    <col min="9991" max="9991" width="16.42578125" style="1" customWidth="1"/>
    <col min="9992" max="9992" width="11.42578125" style="1"/>
    <col min="9993" max="9993" width="12.28515625" style="1" customWidth="1"/>
    <col min="9994" max="10238" width="11.42578125" style="1"/>
    <col min="10239" max="10239" width="2" style="1" customWidth="1"/>
    <col min="10240" max="10240" width="6.140625" style="1" customWidth="1"/>
    <col min="10241" max="10245" width="11.42578125" style="1"/>
    <col min="10246" max="10246" width="15.28515625" style="1" customWidth="1"/>
    <col min="10247" max="10247" width="16.42578125" style="1" customWidth="1"/>
    <col min="10248" max="10248" width="11.42578125" style="1"/>
    <col min="10249" max="10249" width="12.28515625" style="1" customWidth="1"/>
    <col min="10250" max="10494" width="11.42578125" style="1"/>
    <col min="10495" max="10495" width="2" style="1" customWidth="1"/>
    <col min="10496" max="10496" width="6.140625" style="1" customWidth="1"/>
    <col min="10497" max="10501" width="11.42578125" style="1"/>
    <col min="10502" max="10502" width="15.28515625" style="1" customWidth="1"/>
    <col min="10503" max="10503" width="16.42578125" style="1" customWidth="1"/>
    <col min="10504" max="10504" width="11.42578125" style="1"/>
    <col min="10505" max="10505" width="12.28515625" style="1" customWidth="1"/>
    <col min="10506" max="10750" width="11.42578125" style="1"/>
    <col min="10751" max="10751" width="2" style="1" customWidth="1"/>
    <col min="10752" max="10752" width="6.140625" style="1" customWidth="1"/>
    <col min="10753" max="10757" width="11.42578125" style="1"/>
    <col min="10758" max="10758" width="15.28515625" style="1" customWidth="1"/>
    <col min="10759" max="10759" width="16.42578125" style="1" customWidth="1"/>
    <col min="10760" max="10760" width="11.42578125" style="1"/>
    <col min="10761" max="10761" width="12.28515625" style="1" customWidth="1"/>
    <col min="10762" max="11006" width="11.42578125" style="1"/>
    <col min="11007" max="11007" width="2" style="1" customWidth="1"/>
    <col min="11008" max="11008" width="6.140625" style="1" customWidth="1"/>
    <col min="11009" max="11013" width="11.42578125" style="1"/>
    <col min="11014" max="11014" width="15.28515625" style="1" customWidth="1"/>
    <col min="11015" max="11015" width="16.42578125" style="1" customWidth="1"/>
    <col min="11016" max="11016" width="11.42578125" style="1"/>
    <col min="11017" max="11017" width="12.28515625" style="1" customWidth="1"/>
    <col min="11018" max="11262" width="11.42578125" style="1"/>
    <col min="11263" max="11263" width="2" style="1" customWidth="1"/>
    <col min="11264" max="11264" width="6.140625" style="1" customWidth="1"/>
    <col min="11265" max="11269" width="11.42578125" style="1"/>
    <col min="11270" max="11270" width="15.28515625" style="1" customWidth="1"/>
    <col min="11271" max="11271" width="16.42578125" style="1" customWidth="1"/>
    <col min="11272" max="11272" width="11.42578125" style="1"/>
    <col min="11273" max="11273" width="12.28515625" style="1" customWidth="1"/>
    <col min="11274" max="11518" width="11.42578125" style="1"/>
    <col min="11519" max="11519" width="2" style="1" customWidth="1"/>
    <col min="11520" max="11520" width="6.140625" style="1" customWidth="1"/>
    <col min="11521" max="11525" width="11.42578125" style="1"/>
    <col min="11526" max="11526" width="15.28515625" style="1" customWidth="1"/>
    <col min="11527" max="11527" width="16.42578125" style="1" customWidth="1"/>
    <col min="11528" max="11528" width="11.42578125" style="1"/>
    <col min="11529" max="11529" width="12.28515625" style="1" customWidth="1"/>
    <col min="11530" max="11774" width="11.42578125" style="1"/>
    <col min="11775" max="11775" width="2" style="1" customWidth="1"/>
    <col min="11776" max="11776" width="6.140625" style="1" customWidth="1"/>
    <col min="11777" max="11781" width="11.42578125" style="1"/>
    <col min="11782" max="11782" width="15.28515625" style="1" customWidth="1"/>
    <col min="11783" max="11783" width="16.42578125" style="1" customWidth="1"/>
    <col min="11784" max="11784" width="11.42578125" style="1"/>
    <col min="11785" max="11785" width="12.28515625" style="1" customWidth="1"/>
    <col min="11786" max="12030" width="11.42578125" style="1"/>
    <col min="12031" max="12031" width="2" style="1" customWidth="1"/>
    <col min="12032" max="12032" width="6.140625" style="1" customWidth="1"/>
    <col min="12033" max="12037" width="11.42578125" style="1"/>
    <col min="12038" max="12038" width="15.28515625" style="1" customWidth="1"/>
    <col min="12039" max="12039" width="16.42578125" style="1" customWidth="1"/>
    <col min="12040" max="12040" width="11.42578125" style="1"/>
    <col min="12041" max="12041" width="12.28515625" style="1" customWidth="1"/>
    <col min="12042" max="12286" width="11.42578125" style="1"/>
    <col min="12287" max="12287" width="2" style="1" customWidth="1"/>
    <col min="12288" max="12288" width="6.140625" style="1" customWidth="1"/>
    <col min="12289" max="12293" width="11.42578125" style="1"/>
    <col min="12294" max="12294" width="15.28515625" style="1" customWidth="1"/>
    <col min="12295" max="12295" width="16.42578125" style="1" customWidth="1"/>
    <col min="12296" max="12296" width="11.42578125" style="1"/>
    <col min="12297" max="12297" width="12.28515625" style="1" customWidth="1"/>
    <col min="12298" max="12542" width="11.42578125" style="1"/>
    <col min="12543" max="12543" width="2" style="1" customWidth="1"/>
    <col min="12544" max="12544" width="6.140625" style="1" customWidth="1"/>
    <col min="12545" max="12549" width="11.42578125" style="1"/>
    <col min="12550" max="12550" width="15.28515625" style="1" customWidth="1"/>
    <col min="12551" max="12551" width="16.42578125" style="1" customWidth="1"/>
    <col min="12552" max="12552" width="11.42578125" style="1"/>
    <col min="12553" max="12553" width="12.28515625" style="1" customWidth="1"/>
    <col min="12554" max="12798" width="11.42578125" style="1"/>
    <col min="12799" max="12799" width="2" style="1" customWidth="1"/>
    <col min="12800" max="12800" width="6.140625" style="1" customWidth="1"/>
    <col min="12801" max="12805" width="11.42578125" style="1"/>
    <col min="12806" max="12806" width="15.28515625" style="1" customWidth="1"/>
    <col min="12807" max="12807" width="16.42578125" style="1" customWidth="1"/>
    <col min="12808" max="12808" width="11.42578125" style="1"/>
    <col min="12809" max="12809" width="12.28515625" style="1" customWidth="1"/>
    <col min="12810" max="13054" width="11.42578125" style="1"/>
    <col min="13055" max="13055" width="2" style="1" customWidth="1"/>
    <col min="13056" max="13056" width="6.140625" style="1" customWidth="1"/>
    <col min="13057" max="13061" width="11.42578125" style="1"/>
    <col min="13062" max="13062" width="15.28515625" style="1" customWidth="1"/>
    <col min="13063" max="13063" width="16.42578125" style="1" customWidth="1"/>
    <col min="13064" max="13064" width="11.42578125" style="1"/>
    <col min="13065" max="13065" width="12.28515625" style="1" customWidth="1"/>
    <col min="13066" max="13310" width="11.42578125" style="1"/>
    <col min="13311" max="13311" width="2" style="1" customWidth="1"/>
    <col min="13312" max="13312" width="6.140625" style="1" customWidth="1"/>
    <col min="13313" max="13317" width="11.42578125" style="1"/>
    <col min="13318" max="13318" width="15.28515625" style="1" customWidth="1"/>
    <col min="13319" max="13319" width="16.42578125" style="1" customWidth="1"/>
    <col min="13320" max="13320" width="11.42578125" style="1"/>
    <col min="13321" max="13321" width="12.28515625" style="1" customWidth="1"/>
    <col min="13322" max="13566" width="11.42578125" style="1"/>
    <col min="13567" max="13567" width="2" style="1" customWidth="1"/>
    <col min="13568" max="13568" width="6.140625" style="1" customWidth="1"/>
    <col min="13569" max="13573" width="11.42578125" style="1"/>
    <col min="13574" max="13574" width="15.28515625" style="1" customWidth="1"/>
    <col min="13575" max="13575" width="16.42578125" style="1" customWidth="1"/>
    <col min="13576" max="13576" width="11.42578125" style="1"/>
    <col min="13577" max="13577" width="12.28515625" style="1" customWidth="1"/>
    <col min="13578" max="13822" width="11.42578125" style="1"/>
    <col min="13823" max="13823" width="2" style="1" customWidth="1"/>
    <col min="13824" max="13824" width="6.140625" style="1" customWidth="1"/>
    <col min="13825" max="13829" width="11.42578125" style="1"/>
    <col min="13830" max="13830" width="15.28515625" style="1" customWidth="1"/>
    <col min="13831" max="13831" width="16.42578125" style="1" customWidth="1"/>
    <col min="13832" max="13832" width="11.42578125" style="1"/>
    <col min="13833" max="13833" width="12.28515625" style="1" customWidth="1"/>
    <col min="13834" max="14078" width="11.42578125" style="1"/>
    <col min="14079" max="14079" width="2" style="1" customWidth="1"/>
    <col min="14080" max="14080" width="6.140625" style="1" customWidth="1"/>
    <col min="14081" max="14085" width="11.42578125" style="1"/>
    <col min="14086" max="14086" width="15.28515625" style="1" customWidth="1"/>
    <col min="14087" max="14087" width="16.42578125" style="1" customWidth="1"/>
    <col min="14088" max="14088" width="11.42578125" style="1"/>
    <col min="14089" max="14089" width="12.28515625" style="1" customWidth="1"/>
    <col min="14090" max="14334" width="11.42578125" style="1"/>
    <col min="14335" max="14335" width="2" style="1" customWidth="1"/>
    <col min="14336" max="14336" width="6.140625" style="1" customWidth="1"/>
    <col min="14337" max="14341" width="11.42578125" style="1"/>
    <col min="14342" max="14342" width="15.28515625" style="1" customWidth="1"/>
    <col min="14343" max="14343" width="16.42578125" style="1" customWidth="1"/>
    <col min="14344" max="14344" width="11.42578125" style="1"/>
    <col min="14345" max="14345" width="12.28515625" style="1" customWidth="1"/>
    <col min="14346" max="14590" width="11.42578125" style="1"/>
    <col min="14591" max="14591" width="2" style="1" customWidth="1"/>
    <col min="14592" max="14592" width="6.140625" style="1" customWidth="1"/>
    <col min="14593" max="14597" width="11.42578125" style="1"/>
    <col min="14598" max="14598" width="15.28515625" style="1" customWidth="1"/>
    <col min="14599" max="14599" width="16.42578125" style="1" customWidth="1"/>
    <col min="14600" max="14600" width="11.42578125" style="1"/>
    <col min="14601" max="14601" width="12.28515625" style="1" customWidth="1"/>
    <col min="14602" max="14846" width="11.42578125" style="1"/>
    <col min="14847" max="14847" width="2" style="1" customWidth="1"/>
    <col min="14848" max="14848" width="6.140625" style="1" customWidth="1"/>
    <col min="14849" max="14853" width="11.42578125" style="1"/>
    <col min="14854" max="14854" width="15.28515625" style="1" customWidth="1"/>
    <col min="14855" max="14855" width="16.42578125" style="1" customWidth="1"/>
    <col min="14856" max="14856" width="11.42578125" style="1"/>
    <col min="14857" max="14857" width="12.28515625" style="1" customWidth="1"/>
    <col min="14858" max="15102" width="11.42578125" style="1"/>
    <col min="15103" max="15103" width="2" style="1" customWidth="1"/>
    <col min="15104" max="15104" width="6.140625" style="1" customWidth="1"/>
    <col min="15105" max="15109" width="11.42578125" style="1"/>
    <col min="15110" max="15110" width="15.28515625" style="1" customWidth="1"/>
    <col min="15111" max="15111" width="16.42578125" style="1" customWidth="1"/>
    <col min="15112" max="15112" width="11.42578125" style="1"/>
    <col min="15113" max="15113" width="12.28515625" style="1" customWidth="1"/>
    <col min="15114" max="15358" width="11.42578125" style="1"/>
    <col min="15359" max="15359" width="2" style="1" customWidth="1"/>
    <col min="15360" max="15360" width="6.140625" style="1" customWidth="1"/>
    <col min="15361" max="15365" width="11.42578125" style="1"/>
    <col min="15366" max="15366" width="15.28515625" style="1" customWidth="1"/>
    <col min="15367" max="15367" width="16.42578125" style="1" customWidth="1"/>
    <col min="15368" max="15368" width="11.42578125" style="1"/>
    <col min="15369" max="15369" width="12.28515625" style="1" customWidth="1"/>
    <col min="15370" max="15614" width="11.42578125" style="1"/>
    <col min="15615" max="15615" width="2" style="1" customWidth="1"/>
    <col min="15616" max="15616" width="6.140625" style="1" customWidth="1"/>
    <col min="15617" max="15621" width="11.42578125" style="1"/>
    <col min="15622" max="15622" width="15.28515625" style="1" customWidth="1"/>
    <col min="15623" max="15623" width="16.42578125" style="1" customWidth="1"/>
    <col min="15624" max="15624" width="11.42578125" style="1"/>
    <col min="15625" max="15625" width="12.28515625" style="1" customWidth="1"/>
    <col min="15626" max="15870" width="11.42578125" style="1"/>
    <col min="15871" max="15871" width="2" style="1" customWidth="1"/>
    <col min="15872" max="15872" width="6.140625" style="1" customWidth="1"/>
    <col min="15873" max="15877" width="11.42578125" style="1"/>
    <col min="15878" max="15878" width="15.28515625" style="1" customWidth="1"/>
    <col min="15879" max="15879" width="16.42578125" style="1" customWidth="1"/>
    <col min="15880" max="15880" width="11.42578125" style="1"/>
    <col min="15881" max="15881" width="12.28515625" style="1" customWidth="1"/>
    <col min="15882" max="16126" width="11.42578125" style="1"/>
    <col min="16127" max="16127" width="2" style="1" customWidth="1"/>
    <col min="16128" max="16128" width="6.140625" style="1" customWidth="1"/>
    <col min="16129" max="16133" width="11.42578125" style="1"/>
    <col min="16134" max="16134" width="15.28515625" style="1" customWidth="1"/>
    <col min="16135" max="16135" width="16.42578125" style="1" customWidth="1"/>
    <col min="16136" max="16136" width="11.42578125" style="1"/>
    <col min="16137" max="16137" width="12.28515625" style="1" customWidth="1"/>
    <col min="16138" max="16384" width="11.42578125" style="1"/>
  </cols>
  <sheetData>
    <row r="3" spans="1:8" x14ac:dyDescent="0.25">
      <c r="B3" s="1" t="s">
        <v>212</v>
      </c>
    </row>
    <row r="11" spans="1:8" ht="15.75" x14ac:dyDescent="0.25">
      <c r="A11" s="66" t="s">
        <v>47</v>
      </c>
      <c r="B11" s="66"/>
      <c r="C11" s="66"/>
      <c r="D11" s="66"/>
      <c r="E11" s="66"/>
      <c r="F11" s="66"/>
      <c r="G11" s="66"/>
      <c r="H11" s="66"/>
    </row>
    <row r="12" spans="1:8" x14ac:dyDescent="0.25">
      <c r="A12" s="65" t="s">
        <v>217</v>
      </c>
      <c r="B12" s="65"/>
      <c r="C12" s="65"/>
      <c r="D12" s="65"/>
      <c r="E12" s="65"/>
      <c r="F12" s="65"/>
      <c r="G12" s="65"/>
      <c r="H12" s="65"/>
    </row>
    <row r="13" spans="1:8" x14ac:dyDescent="0.25">
      <c r="A13" s="65" t="s">
        <v>1</v>
      </c>
      <c r="B13" s="65"/>
      <c r="C13" s="65"/>
      <c r="D13" s="65"/>
      <c r="E13" s="65"/>
      <c r="F13" s="65"/>
      <c r="G13" s="65"/>
      <c r="H13" s="65"/>
    </row>
    <row r="14" spans="1:8" x14ac:dyDescent="0.25">
      <c r="B14" s="2"/>
      <c r="C14" s="2"/>
      <c r="D14" s="2"/>
      <c r="E14" s="2"/>
      <c r="F14" s="2"/>
      <c r="G14" s="2"/>
    </row>
    <row r="15" spans="1:8" x14ac:dyDescent="0.25">
      <c r="B15" s="2"/>
      <c r="C15" s="2"/>
      <c r="D15" s="2"/>
      <c r="F15" s="2"/>
      <c r="G15" s="2"/>
    </row>
    <row r="16" spans="1:8" x14ac:dyDescent="0.25">
      <c r="B16" s="36" t="s">
        <v>48</v>
      </c>
      <c r="C16" s="2"/>
      <c r="D16" s="2"/>
      <c r="E16" s="2"/>
      <c r="F16" s="2"/>
      <c r="G16" s="5" t="s">
        <v>51</v>
      </c>
    </row>
    <row r="17" spans="2:10" x14ac:dyDescent="0.25">
      <c r="B17" s="55" t="s">
        <v>49</v>
      </c>
      <c r="C17" s="2"/>
      <c r="E17" s="2"/>
      <c r="F17" s="2"/>
      <c r="G17" s="39">
        <f>1877840.95</f>
        <v>1877840.95</v>
      </c>
    </row>
    <row r="18" spans="2:10" x14ac:dyDescent="0.25">
      <c r="B18" s="55" t="s">
        <v>50</v>
      </c>
      <c r="C18" s="2"/>
      <c r="E18" s="2"/>
      <c r="F18" s="2"/>
      <c r="G18" s="60">
        <f>60322839.68</f>
        <v>60322839.68</v>
      </c>
    </row>
    <row r="19" spans="2:10" x14ac:dyDescent="0.25">
      <c r="B19" s="8"/>
      <c r="C19" s="2"/>
      <c r="D19" s="2"/>
      <c r="E19" s="2"/>
      <c r="F19" s="2"/>
      <c r="G19" s="54">
        <f>SUM(G17:G18)</f>
        <v>62200680.630000003</v>
      </c>
    </row>
    <row r="20" spans="2:10" x14ac:dyDescent="0.25">
      <c r="B20" s="8"/>
      <c r="C20" s="2"/>
      <c r="D20" s="2"/>
      <c r="E20" s="2"/>
      <c r="F20" s="2"/>
      <c r="G20" s="9"/>
    </row>
    <row r="21" spans="2:10" x14ac:dyDescent="0.25">
      <c r="B21" s="36" t="s">
        <v>52</v>
      </c>
      <c r="C21" s="2"/>
      <c r="D21" s="2"/>
      <c r="E21" s="2"/>
      <c r="F21" s="2"/>
      <c r="G21" s="5" t="s">
        <v>54</v>
      </c>
    </row>
    <row r="22" spans="2:10" x14ac:dyDescent="0.25">
      <c r="B22" s="55" t="s">
        <v>53</v>
      </c>
      <c r="C22" s="2"/>
      <c r="E22" s="2"/>
      <c r="F22" s="2"/>
      <c r="G22" s="38">
        <f>91243.78</f>
        <v>91243.78</v>
      </c>
    </row>
    <row r="23" spans="2:10" x14ac:dyDescent="0.25">
      <c r="B23" s="55"/>
      <c r="C23" s="2"/>
      <c r="D23" s="2"/>
      <c r="E23" s="2"/>
      <c r="F23" s="2"/>
      <c r="G23" s="40">
        <f>SUM(G22:G22)</f>
        <v>91243.78</v>
      </c>
    </row>
    <row r="24" spans="2:10" x14ac:dyDescent="0.25">
      <c r="B24" s="55"/>
      <c r="C24" s="2"/>
      <c r="D24" s="2"/>
      <c r="E24" s="2"/>
      <c r="F24" s="2"/>
      <c r="G24" s="11"/>
    </row>
    <row r="25" spans="2:10" x14ac:dyDescent="0.25">
      <c r="B25" s="36" t="s">
        <v>55</v>
      </c>
      <c r="C25" s="2"/>
      <c r="D25" s="2"/>
      <c r="E25" s="2"/>
      <c r="F25" s="2"/>
      <c r="G25" s="5" t="s">
        <v>56</v>
      </c>
    </row>
    <row r="26" spans="2:10" x14ac:dyDescent="0.25">
      <c r="B26" s="55" t="s">
        <v>57</v>
      </c>
      <c r="C26" s="2"/>
      <c r="D26" s="2"/>
      <c r="E26" s="2"/>
      <c r="F26" s="2"/>
      <c r="G26" s="39">
        <v>585758685.21000004</v>
      </c>
      <c r="I26" s="39"/>
    </row>
    <row r="27" spans="2:10" x14ac:dyDescent="0.25">
      <c r="B27" s="55" t="s">
        <v>58</v>
      </c>
      <c r="C27" s="2"/>
      <c r="D27" s="2"/>
      <c r="E27" s="2"/>
      <c r="F27" s="2"/>
      <c r="G27" s="39">
        <f>23064753.69</f>
        <v>23064753.690000001</v>
      </c>
    </row>
    <row r="28" spans="2:10" x14ac:dyDescent="0.25">
      <c r="B28" s="55" t="s">
        <v>59</v>
      </c>
      <c r="C28" s="2"/>
      <c r="D28" s="2"/>
      <c r="E28" s="2"/>
      <c r="F28" s="2"/>
      <c r="G28" s="39">
        <f>618356.04</f>
        <v>618356.04</v>
      </c>
    </row>
    <row r="29" spans="2:10" x14ac:dyDescent="0.25">
      <c r="B29" s="55" t="s">
        <v>60</v>
      </c>
      <c r="C29" s="2"/>
      <c r="D29" s="2"/>
      <c r="E29" s="2"/>
      <c r="F29" s="2"/>
      <c r="G29" s="39">
        <f>102694232.45</f>
        <v>102694232.45</v>
      </c>
    </row>
    <row r="30" spans="2:10" x14ac:dyDescent="0.25">
      <c r="B30" s="55" t="s">
        <v>61</v>
      </c>
      <c r="C30" s="2"/>
      <c r="D30" s="2"/>
      <c r="E30" s="2"/>
      <c r="F30" s="2"/>
      <c r="G30" s="39">
        <f>96010686.98</f>
        <v>96010686.980000004</v>
      </c>
    </row>
    <row r="31" spans="2:10" x14ac:dyDescent="0.25">
      <c r="B31" s="55" t="s">
        <v>62</v>
      </c>
      <c r="C31" s="2"/>
      <c r="D31" s="2"/>
      <c r="E31" s="2"/>
      <c r="F31" s="2"/>
      <c r="G31" s="39">
        <v>163869.15</v>
      </c>
    </row>
    <row r="32" spans="2:10" x14ac:dyDescent="0.25">
      <c r="B32" s="55" t="s">
        <v>63</v>
      </c>
      <c r="C32" s="2"/>
      <c r="D32" s="2"/>
      <c r="E32" s="2"/>
      <c r="F32" s="2"/>
      <c r="G32" s="39">
        <v>168452570.38999999</v>
      </c>
      <c r="I32" s="39"/>
      <c r="J32" s="39"/>
    </row>
    <row r="33" spans="2:7" x14ac:dyDescent="0.25">
      <c r="B33" s="55" t="s">
        <v>64</v>
      </c>
      <c r="C33" s="2"/>
      <c r="D33" s="2"/>
      <c r="E33" s="2"/>
      <c r="F33" s="2"/>
      <c r="G33" s="60">
        <v>464065.88</v>
      </c>
    </row>
    <row r="34" spans="2:7" x14ac:dyDescent="0.25">
      <c r="B34" s="2"/>
      <c r="C34" s="2"/>
      <c r="D34" s="2"/>
      <c r="E34" s="2"/>
      <c r="F34" s="2"/>
      <c r="G34" s="42">
        <f>SUM(G26:G33)</f>
        <v>977227219.79000008</v>
      </c>
    </row>
    <row r="35" spans="2:7" x14ac:dyDescent="0.25">
      <c r="B35" s="2"/>
      <c r="C35" s="2"/>
      <c r="D35" s="2"/>
      <c r="E35" s="2"/>
      <c r="F35" s="2"/>
      <c r="G35" s="9"/>
    </row>
    <row r="36" spans="2:7" x14ac:dyDescent="0.25">
      <c r="B36" s="36" t="s">
        <v>74</v>
      </c>
      <c r="C36" s="2"/>
      <c r="D36" s="2"/>
      <c r="E36" s="2"/>
      <c r="F36" s="2"/>
      <c r="G36" s="5" t="s">
        <v>65</v>
      </c>
    </row>
    <row r="37" spans="2:7" x14ac:dyDescent="0.25">
      <c r="B37" s="55" t="s">
        <v>66</v>
      </c>
      <c r="C37" s="2"/>
      <c r="D37" s="2"/>
      <c r="E37" s="2"/>
      <c r="F37" s="2"/>
      <c r="G37" s="39">
        <v>-183579889.64000002</v>
      </c>
    </row>
    <row r="38" spans="2:7" x14ac:dyDescent="0.25">
      <c r="B38" s="55" t="s">
        <v>67</v>
      </c>
      <c r="C38" s="2"/>
      <c r="D38" s="2"/>
      <c r="E38" s="2"/>
      <c r="F38" s="2"/>
      <c r="G38" s="39">
        <v>-8339966.6200000001</v>
      </c>
    </row>
    <row r="39" spans="2:7" x14ac:dyDescent="0.25">
      <c r="B39" s="55" t="s">
        <v>68</v>
      </c>
      <c r="C39" s="2"/>
      <c r="D39" s="2"/>
      <c r="E39" s="2"/>
      <c r="F39" s="2"/>
      <c r="G39" s="39">
        <v>-91615717.650000006</v>
      </c>
    </row>
    <row r="40" spans="2:7" x14ac:dyDescent="0.25">
      <c r="B40" s="55" t="s">
        <v>69</v>
      </c>
      <c r="C40" s="2"/>
      <c r="D40" s="2"/>
      <c r="E40" s="2"/>
      <c r="F40" s="2"/>
      <c r="G40" s="39">
        <v>-316619371.29000002</v>
      </c>
    </row>
    <row r="41" spans="2:7" x14ac:dyDescent="0.25">
      <c r="B41" s="55" t="s">
        <v>70</v>
      </c>
      <c r="C41" s="2"/>
      <c r="D41" s="2"/>
      <c r="E41" s="2"/>
      <c r="F41" s="2"/>
      <c r="G41" s="39">
        <v>-673043.17</v>
      </c>
    </row>
    <row r="42" spans="2:7" x14ac:dyDescent="0.25">
      <c r="B42" s="55" t="s">
        <v>71</v>
      </c>
      <c r="C42" s="2"/>
      <c r="D42" s="2"/>
      <c r="E42" s="2"/>
      <c r="F42" s="2"/>
      <c r="G42" s="39">
        <v>-9402605.1500000004</v>
      </c>
    </row>
    <row r="43" spans="2:7" x14ac:dyDescent="0.25">
      <c r="B43" s="55" t="s">
        <v>72</v>
      </c>
      <c r="C43" s="2"/>
      <c r="D43" s="2"/>
      <c r="E43" s="2"/>
      <c r="F43" s="2"/>
      <c r="G43" s="39">
        <v>-12739394.49</v>
      </c>
    </row>
    <row r="44" spans="2:7" x14ac:dyDescent="0.25">
      <c r="B44" s="55" t="s">
        <v>73</v>
      </c>
      <c r="C44" s="2"/>
      <c r="D44" s="2"/>
      <c r="E44" s="2"/>
      <c r="F44" s="2"/>
      <c r="G44" s="60">
        <v>-60112815.580000006</v>
      </c>
    </row>
    <row r="45" spans="2:7" x14ac:dyDescent="0.25">
      <c r="B45" s="19"/>
      <c r="C45" s="2"/>
      <c r="D45" s="2"/>
      <c r="E45" s="2"/>
      <c r="F45" s="2"/>
      <c r="G45" s="43">
        <f>SUM(G37:G44)</f>
        <v>-683082803.59000003</v>
      </c>
    </row>
    <row r="46" spans="2:7" x14ac:dyDescent="0.25">
      <c r="B46" s="19"/>
      <c r="C46" s="2"/>
      <c r="D46" s="2"/>
      <c r="E46" s="2"/>
      <c r="F46" s="2"/>
      <c r="G46" s="14"/>
    </row>
    <row r="48" spans="2:7" x14ac:dyDescent="0.25">
      <c r="B48" s="36" t="s">
        <v>76</v>
      </c>
      <c r="C48" s="2"/>
      <c r="D48" s="2"/>
      <c r="E48" s="2"/>
      <c r="F48" s="2"/>
      <c r="G48" s="5" t="s">
        <v>75</v>
      </c>
    </row>
    <row r="49" spans="2:12" x14ac:dyDescent="0.25">
      <c r="B49" s="55" t="s">
        <v>77</v>
      </c>
      <c r="C49" s="2"/>
      <c r="D49" s="2"/>
      <c r="E49" s="2"/>
      <c r="F49" s="2"/>
      <c r="G49" s="38">
        <f>156600512.13</f>
        <v>156600512.13</v>
      </c>
    </row>
    <row r="50" spans="2:12" x14ac:dyDescent="0.25">
      <c r="B50" s="19"/>
      <c r="C50" s="2"/>
      <c r="D50" s="2"/>
      <c r="E50" s="2"/>
      <c r="F50" s="2"/>
      <c r="G50" s="40">
        <f>SUM(G49)</f>
        <v>156600512.13</v>
      </c>
    </row>
    <row r="55" spans="2:12" x14ac:dyDescent="0.25">
      <c r="C55" s="2"/>
      <c r="D55" s="2"/>
      <c r="E55" s="2"/>
      <c r="F55" s="2"/>
      <c r="G55" s="14"/>
    </row>
    <row r="56" spans="2:12" x14ac:dyDescent="0.25">
      <c r="B56" s="45" t="s">
        <v>78</v>
      </c>
      <c r="C56" s="2"/>
      <c r="D56" s="2"/>
      <c r="E56" s="2"/>
      <c r="F56" s="2"/>
      <c r="G56" s="5" t="s">
        <v>79</v>
      </c>
    </row>
    <row r="57" spans="2:12" x14ac:dyDescent="0.25">
      <c r="B57" s="55" t="s">
        <v>80</v>
      </c>
      <c r="C57" s="2"/>
      <c r="D57" s="2"/>
      <c r="E57" s="2"/>
      <c r="F57" s="2"/>
      <c r="G57" s="38">
        <f>6624541.33</f>
        <v>6624541.3300000001</v>
      </c>
    </row>
    <row r="58" spans="2:12" x14ac:dyDescent="0.25">
      <c r="B58" s="19"/>
      <c r="C58" s="2"/>
      <c r="D58" s="2"/>
      <c r="E58" s="2"/>
      <c r="F58" s="2"/>
      <c r="G58" s="46">
        <f>SUM(G57)</f>
        <v>6624541.3300000001</v>
      </c>
    </row>
    <row r="59" spans="2:12" x14ac:dyDescent="0.25">
      <c r="B59" s="19"/>
      <c r="C59" s="2"/>
      <c r="D59" s="2"/>
      <c r="E59" s="2"/>
      <c r="F59" s="2"/>
      <c r="G59" s="14"/>
    </row>
    <row r="60" spans="2:12" x14ac:dyDescent="0.25">
      <c r="B60" s="19"/>
      <c r="C60" s="2"/>
      <c r="D60" s="2"/>
      <c r="E60" s="2"/>
      <c r="F60" s="2"/>
      <c r="G60" s="14"/>
    </row>
    <row r="61" spans="2:12" x14ac:dyDescent="0.25">
      <c r="B61" s="45" t="s">
        <v>18</v>
      </c>
      <c r="C61" s="2"/>
      <c r="D61" s="2"/>
      <c r="E61" s="2"/>
      <c r="F61" s="2"/>
      <c r="G61" s="5" t="s">
        <v>81</v>
      </c>
    </row>
    <row r="62" spans="2:12" x14ac:dyDescent="0.25">
      <c r="B62" s="19"/>
      <c r="C62" s="2"/>
      <c r="D62" s="2"/>
      <c r="E62" s="2"/>
      <c r="F62" s="2"/>
      <c r="G62" s="14"/>
    </row>
    <row r="63" spans="2:12" x14ac:dyDescent="0.25">
      <c r="B63" s="19"/>
      <c r="C63" s="2"/>
      <c r="D63" s="2"/>
      <c r="E63" s="2"/>
      <c r="F63" s="2"/>
      <c r="G63" s="14"/>
    </row>
    <row r="64" spans="2:12" x14ac:dyDescent="0.25">
      <c r="B64" s="36" t="s">
        <v>86</v>
      </c>
      <c r="C64" s="2"/>
      <c r="D64" s="2"/>
      <c r="E64" s="2"/>
      <c r="F64" s="2"/>
      <c r="G64" s="5" t="s">
        <v>82</v>
      </c>
      <c r="J64" s="47"/>
      <c r="L64" s="47"/>
    </row>
    <row r="65" spans="2:12" x14ac:dyDescent="0.25">
      <c r="B65" s="55" t="s">
        <v>83</v>
      </c>
      <c r="C65" s="2"/>
      <c r="D65" s="2"/>
      <c r="E65" s="2"/>
      <c r="F65" s="2"/>
      <c r="G65" s="39">
        <v>30085107.350000009</v>
      </c>
      <c r="J65" s="47"/>
      <c r="L65" s="47"/>
    </row>
    <row r="66" spans="2:12" x14ac:dyDescent="0.25">
      <c r="B66" s="55" t="s">
        <v>84</v>
      </c>
      <c r="C66" s="2"/>
      <c r="D66" s="2"/>
      <c r="E66" s="2"/>
      <c r="F66" s="2"/>
      <c r="G66" s="39">
        <v>20310400.649999917</v>
      </c>
      <c r="J66" s="47"/>
    </row>
    <row r="67" spans="2:12" x14ac:dyDescent="0.25">
      <c r="B67" s="55" t="s">
        <v>85</v>
      </c>
      <c r="C67" s="2"/>
      <c r="D67" s="2"/>
      <c r="E67" s="2"/>
      <c r="F67" s="2"/>
      <c r="G67" s="39">
        <v>41222503.950000003</v>
      </c>
    </row>
    <row r="68" spans="2:12" x14ac:dyDescent="0.25">
      <c r="B68" s="55" t="s">
        <v>148</v>
      </c>
      <c r="C68" s="2"/>
      <c r="D68" s="2"/>
      <c r="E68" s="2"/>
      <c r="F68" s="2"/>
      <c r="G68" s="60">
        <v>101593275.2</v>
      </c>
      <c r="I68" s="39"/>
    </row>
    <row r="69" spans="2:12" x14ac:dyDescent="0.25">
      <c r="B69" s="19"/>
      <c r="C69" s="2"/>
      <c r="D69" s="2"/>
      <c r="E69" s="2"/>
      <c r="F69" s="2"/>
      <c r="G69" s="9">
        <f>SUM(G65:G68)</f>
        <v>193211287.14999992</v>
      </c>
      <c r="J69" s="39"/>
    </row>
    <row r="70" spans="2:12" x14ac:dyDescent="0.25">
      <c r="B70" s="19"/>
      <c r="C70" s="2"/>
      <c r="D70" s="2"/>
      <c r="E70" s="2"/>
      <c r="F70" s="2"/>
      <c r="G70" s="20"/>
    </row>
    <row r="73" spans="2:12" x14ac:dyDescent="0.25">
      <c r="B73" s="4" t="s">
        <v>91</v>
      </c>
      <c r="C73" s="2"/>
      <c r="D73" s="2"/>
      <c r="E73" s="2"/>
      <c r="G73" s="5" t="s">
        <v>93</v>
      </c>
    </row>
    <row r="74" spans="2:12" x14ac:dyDescent="0.25">
      <c r="B74" s="55" t="s">
        <v>92</v>
      </c>
      <c r="C74" s="2"/>
      <c r="E74" s="2"/>
      <c r="G74" s="39">
        <f>3814516319</f>
        <v>3814516319</v>
      </c>
    </row>
    <row r="75" spans="2:12" x14ac:dyDescent="0.25">
      <c r="B75" s="55" t="s">
        <v>35</v>
      </c>
      <c r="C75" s="2"/>
      <c r="E75" s="2"/>
      <c r="G75" s="37">
        <f>956186.44</f>
        <v>956186.44</v>
      </c>
    </row>
    <row r="76" spans="2:12" x14ac:dyDescent="0.25">
      <c r="B76" s="8"/>
      <c r="C76" s="2"/>
      <c r="D76" s="2"/>
      <c r="E76" s="2"/>
      <c r="G76" s="41">
        <f>SUM(G74:G75)</f>
        <v>3815472505.4400001</v>
      </c>
      <c r="J76" s="47"/>
    </row>
    <row r="81" spans="1:13" x14ac:dyDescent="0.25">
      <c r="A81" s="56"/>
      <c r="B81" s="56" t="s">
        <v>87</v>
      </c>
      <c r="G81" s="5" t="s">
        <v>94</v>
      </c>
    </row>
    <row r="82" spans="1:13" x14ac:dyDescent="0.25">
      <c r="A82" s="50"/>
      <c r="B82" s="55" t="s">
        <v>96</v>
      </c>
      <c r="G82" s="39">
        <f>85775721.93</f>
        <v>85775721.930000007</v>
      </c>
    </row>
    <row r="83" spans="1:13" x14ac:dyDescent="0.25">
      <c r="B83" s="55" t="s">
        <v>97</v>
      </c>
      <c r="G83" s="39">
        <f>85688988.36</f>
        <v>85688988.359999999</v>
      </c>
    </row>
    <row r="84" spans="1:13" x14ac:dyDescent="0.25">
      <c r="B84" s="55" t="s">
        <v>183</v>
      </c>
      <c r="G84" s="39">
        <v>0</v>
      </c>
    </row>
    <row r="85" spans="1:13" x14ac:dyDescent="0.25">
      <c r="B85" s="55" t="s">
        <v>98</v>
      </c>
      <c r="G85" s="39">
        <f>1916495.63</f>
        <v>1916495.63</v>
      </c>
    </row>
    <row r="86" spans="1:13" x14ac:dyDescent="0.25">
      <c r="B86" s="55" t="s">
        <v>99</v>
      </c>
      <c r="G86" s="63">
        <f>1612120.86</f>
        <v>1612120.86</v>
      </c>
      <c r="M86" s="51"/>
    </row>
    <row r="87" spans="1:13" x14ac:dyDescent="0.25">
      <c r="B87" s="55" t="s">
        <v>100</v>
      </c>
      <c r="C87" s="39"/>
      <c r="G87" s="39">
        <f>140000</f>
        <v>140000</v>
      </c>
    </row>
    <row r="88" spans="1:13" x14ac:dyDescent="0.25">
      <c r="B88" s="55" t="s">
        <v>101</v>
      </c>
      <c r="G88" s="63">
        <f>7185480</f>
        <v>7185480</v>
      </c>
    </row>
    <row r="89" spans="1:13" x14ac:dyDescent="0.25">
      <c r="B89" s="61" t="s">
        <v>162</v>
      </c>
      <c r="G89" s="39"/>
    </row>
    <row r="90" spans="1:13" x14ac:dyDescent="0.25">
      <c r="B90" s="61" t="s">
        <v>208</v>
      </c>
      <c r="G90" s="39"/>
    </row>
    <row r="91" spans="1:13" x14ac:dyDescent="0.25">
      <c r="B91" s="61" t="s">
        <v>176</v>
      </c>
      <c r="G91" s="39"/>
    </row>
    <row r="92" spans="1:13" x14ac:dyDescent="0.25">
      <c r="B92" s="61" t="s">
        <v>184</v>
      </c>
      <c r="G92" s="39"/>
    </row>
    <row r="93" spans="1:13" x14ac:dyDescent="0.25">
      <c r="B93" s="55" t="s">
        <v>102</v>
      </c>
      <c r="G93" s="39">
        <f>11305093.26</f>
        <v>11305093.26</v>
      </c>
    </row>
    <row r="94" spans="1:13" x14ac:dyDescent="0.25">
      <c r="B94" s="55" t="s">
        <v>103</v>
      </c>
      <c r="G94" s="39">
        <f>11339439.88</f>
        <v>11339439.880000001</v>
      </c>
    </row>
    <row r="95" spans="1:13" x14ac:dyDescent="0.25">
      <c r="B95" s="55" t="s">
        <v>104</v>
      </c>
      <c r="G95" s="39">
        <f>1693823.44</f>
        <v>1693823.44</v>
      </c>
    </row>
    <row r="96" spans="1:13" x14ac:dyDescent="0.25">
      <c r="G96" s="41">
        <f>G82+G83+G84+G85+G86+G87+G88+G89+G90+G91+G92+G93+G94+G95</f>
        <v>206657163.36000001</v>
      </c>
      <c r="I96" s="39"/>
      <c r="J96" s="47"/>
    </row>
    <row r="99" spans="2:12" x14ac:dyDescent="0.25">
      <c r="H99" s="24"/>
      <c r="L99" s="47"/>
    </row>
    <row r="100" spans="2:12" x14ac:dyDescent="0.25">
      <c r="H100" s="26"/>
    </row>
    <row r="101" spans="2:12" x14ac:dyDescent="0.25">
      <c r="H101" s="28"/>
    </row>
    <row r="102" spans="2:12" x14ac:dyDescent="0.25">
      <c r="H102" s="24"/>
    </row>
    <row r="103" spans="2:12" x14ac:dyDescent="0.25">
      <c r="H103" s="24"/>
    </row>
    <row r="104" spans="2:12" x14ac:dyDescent="0.25">
      <c r="H104" s="24"/>
    </row>
    <row r="105" spans="2:12" x14ac:dyDescent="0.25">
      <c r="H105" s="24"/>
    </row>
    <row r="106" spans="2:12" x14ac:dyDescent="0.25">
      <c r="H106" s="29"/>
    </row>
    <row r="107" spans="2:12" x14ac:dyDescent="0.25">
      <c r="B107" s="49" t="s">
        <v>88</v>
      </c>
      <c r="C107" s="39"/>
      <c r="E107" s="47"/>
      <c r="G107" s="5" t="s">
        <v>95</v>
      </c>
      <c r="H107" s="29"/>
    </row>
    <row r="108" spans="2:12" x14ac:dyDescent="0.25">
      <c r="B108" s="7" t="s">
        <v>185</v>
      </c>
      <c r="C108" s="39"/>
      <c r="E108" s="47"/>
      <c r="G108" s="39"/>
      <c r="H108" s="29"/>
    </row>
    <row r="109" spans="2:12" x14ac:dyDescent="0.25">
      <c r="B109" s="55" t="s">
        <v>179</v>
      </c>
      <c r="C109" s="39"/>
      <c r="E109" s="47"/>
      <c r="G109" s="39"/>
      <c r="H109" s="29"/>
    </row>
    <row r="110" spans="2:12" x14ac:dyDescent="0.25">
      <c r="B110" s="55" t="s">
        <v>105</v>
      </c>
      <c r="G110" s="39">
        <f>10308733.01</f>
        <v>10308733.01</v>
      </c>
      <c r="H110" s="29"/>
    </row>
    <row r="111" spans="2:12" x14ac:dyDescent="0.25">
      <c r="B111" s="55" t="s">
        <v>106</v>
      </c>
      <c r="G111" s="39">
        <f>3752732.53</f>
        <v>3752732.53</v>
      </c>
      <c r="H111" s="29"/>
    </row>
    <row r="112" spans="2:12" x14ac:dyDescent="0.25">
      <c r="B112" s="55" t="s">
        <v>107</v>
      </c>
      <c r="G112" s="39">
        <f>3658647.27</f>
        <v>3658647.27</v>
      </c>
      <c r="H112" s="29"/>
    </row>
    <row r="113" spans="2:9" x14ac:dyDescent="0.25">
      <c r="B113" s="55" t="s">
        <v>108</v>
      </c>
      <c r="G113" s="39">
        <v>0</v>
      </c>
      <c r="H113" s="29"/>
    </row>
    <row r="114" spans="2:9" x14ac:dyDescent="0.25">
      <c r="B114" s="55" t="s">
        <v>170</v>
      </c>
      <c r="G114" s="39">
        <f>92313</f>
        <v>92313</v>
      </c>
      <c r="H114" s="29"/>
      <c r="I114" s="39"/>
    </row>
    <row r="115" spans="2:9" x14ac:dyDescent="0.25">
      <c r="B115" s="55" t="s">
        <v>109</v>
      </c>
      <c r="G115" s="39">
        <f>3540262.93</f>
        <v>3540262.93</v>
      </c>
      <c r="H115" s="29"/>
      <c r="I115" s="39"/>
    </row>
    <row r="116" spans="2:9" x14ac:dyDescent="0.25">
      <c r="B116" s="55" t="s">
        <v>110</v>
      </c>
      <c r="G116" s="39">
        <f>47082</f>
        <v>47082</v>
      </c>
      <c r="H116" s="29"/>
    </row>
    <row r="117" spans="2:9" x14ac:dyDescent="0.25">
      <c r="B117" s="61" t="s">
        <v>111</v>
      </c>
      <c r="G117" s="39">
        <f>7693590</f>
        <v>7693590</v>
      </c>
      <c r="H117" s="29"/>
    </row>
    <row r="118" spans="2:9" x14ac:dyDescent="0.25">
      <c r="B118" s="61" t="s">
        <v>203</v>
      </c>
      <c r="G118" s="39">
        <v>0</v>
      </c>
      <c r="H118" s="29"/>
    </row>
    <row r="119" spans="2:9" x14ac:dyDescent="0.25">
      <c r="B119" s="55" t="s">
        <v>112</v>
      </c>
      <c r="G119" s="39">
        <f>66442.49</f>
        <v>66442.490000000005</v>
      </c>
      <c r="H119" s="29"/>
    </row>
    <row r="120" spans="2:9" x14ac:dyDescent="0.25">
      <c r="B120" s="55" t="s">
        <v>205</v>
      </c>
      <c r="G120" s="39">
        <v>0</v>
      </c>
      <c r="H120" s="29"/>
    </row>
    <row r="121" spans="2:9" x14ac:dyDescent="0.25">
      <c r="B121" s="55" t="s">
        <v>113</v>
      </c>
      <c r="G121" s="39">
        <f>6560</f>
        <v>6560</v>
      </c>
      <c r="H121" s="29"/>
    </row>
    <row r="122" spans="2:9" x14ac:dyDescent="0.25">
      <c r="B122" s="55" t="s">
        <v>114</v>
      </c>
      <c r="G122" s="39">
        <f>1974286.72</f>
        <v>1974286.72</v>
      </c>
      <c r="H122" s="26"/>
    </row>
    <row r="123" spans="2:9" x14ac:dyDescent="0.25">
      <c r="B123" s="55" t="s">
        <v>115</v>
      </c>
      <c r="G123" s="39">
        <v>0</v>
      </c>
      <c r="H123" s="28"/>
    </row>
    <row r="124" spans="2:9" x14ac:dyDescent="0.25">
      <c r="B124" s="55" t="s">
        <v>116</v>
      </c>
      <c r="G124" s="39">
        <v>0</v>
      </c>
      <c r="H124" s="24"/>
    </row>
    <row r="125" spans="2:9" x14ac:dyDescent="0.25">
      <c r="B125" s="55" t="s">
        <v>159</v>
      </c>
      <c r="G125" s="39">
        <v>0</v>
      </c>
      <c r="H125" s="26"/>
    </row>
    <row r="126" spans="2:9" x14ac:dyDescent="0.25">
      <c r="B126" s="55" t="s">
        <v>186</v>
      </c>
      <c r="G126" s="39">
        <v>0</v>
      </c>
      <c r="H126" s="26"/>
    </row>
    <row r="127" spans="2:9" x14ac:dyDescent="0.25">
      <c r="B127" s="55" t="s">
        <v>160</v>
      </c>
      <c r="G127" s="39">
        <f>407277</f>
        <v>407277</v>
      </c>
      <c r="H127" s="28"/>
    </row>
    <row r="128" spans="2:9" x14ac:dyDescent="0.25">
      <c r="B128" s="55" t="s">
        <v>161</v>
      </c>
      <c r="G128" s="39">
        <f>352500.42</f>
        <v>352500.42</v>
      </c>
      <c r="H128" s="24"/>
    </row>
    <row r="129" spans="2:8" x14ac:dyDescent="0.25">
      <c r="B129" s="55" t="s">
        <v>171</v>
      </c>
      <c r="G129" s="39">
        <v>0</v>
      </c>
      <c r="H129" s="24"/>
    </row>
    <row r="130" spans="2:8" x14ac:dyDescent="0.25">
      <c r="B130" s="55" t="s">
        <v>117</v>
      </c>
      <c r="G130" s="39">
        <v>0</v>
      </c>
      <c r="H130" s="24"/>
    </row>
    <row r="131" spans="2:8" x14ac:dyDescent="0.25">
      <c r="B131" s="61" t="s">
        <v>118</v>
      </c>
      <c r="G131" s="39">
        <v>0</v>
      </c>
      <c r="H131" s="24"/>
    </row>
    <row r="132" spans="2:8" x14ac:dyDescent="0.25">
      <c r="B132" s="61" t="s">
        <v>172</v>
      </c>
      <c r="G132" s="39">
        <v>0</v>
      </c>
      <c r="H132" s="24"/>
    </row>
    <row r="133" spans="2:8" x14ac:dyDescent="0.25">
      <c r="B133" s="55" t="s">
        <v>119</v>
      </c>
      <c r="G133" s="39">
        <v>0</v>
      </c>
      <c r="H133" s="24"/>
    </row>
    <row r="134" spans="2:8" x14ac:dyDescent="0.25">
      <c r="B134" s="55" t="s">
        <v>120</v>
      </c>
      <c r="G134" s="39">
        <v>0</v>
      </c>
      <c r="H134" s="24"/>
    </row>
    <row r="135" spans="2:8" x14ac:dyDescent="0.25">
      <c r="B135" s="55" t="s">
        <v>121</v>
      </c>
      <c r="G135" s="39">
        <v>0</v>
      </c>
      <c r="H135" s="24"/>
    </row>
    <row r="136" spans="2:8" x14ac:dyDescent="0.25">
      <c r="B136" s="55" t="s">
        <v>177</v>
      </c>
      <c r="G136" s="39">
        <v>0</v>
      </c>
      <c r="H136" s="24"/>
    </row>
    <row r="137" spans="2:8" x14ac:dyDescent="0.25">
      <c r="B137" s="55" t="s">
        <v>187</v>
      </c>
      <c r="G137" s="39">
        <v>0</v>
      </c>
      <c r="H137" s="24"/>
    </row>
    <row r="138" spans="2:8" x14ac:dyDescent="0.25">
      <c r="B138" s="55" t="s">
        <v>188</v>
      </c>
      <c r="G138" s="39">
        <v>0</v>
      </c>
      <c r="H138" s="24"/>
    </row>
    <row r="139" spans="2:8" x14ac:dyDescent="0.25">
      <c r="B139" s="55" t="s">
        <v>204</v>
      </c>
      <c r="G139" s="39">
        <v>0</v>
      </c>
      <c r="H139" s="24"/>
    </row>
    <row r="140" spans="2:8" x14ac:dyDescent="0.25">
      <c r="B140" s="55" t="s">
        <v>122</v>
      </c>
      <c r="G140" s="39">
        <f>168889.77</f>
        <v>168889.77</v>
      </c>
      <c r="H140" s="24"/>
    </row>
    <row r="141" spans="2:8" x14ac:dyDescent="0.25">
      <c r="B141" s="55" t="s">
        <v>189</v>
      </c>
      <c r="G141" s="39">
        <v>0</v>
      </c>
      <c r="H141" s="24"/>
    </row>
    <row r="142" spans="2:8" x14ac:dyDescent="0.25">
      <c r="B142" s="55" t="s">
        <v>123</v>
      </c>
      <c r="G142" s="39">
        <f>1336302.17</f>
        <v>1336302.17</v>
      </c>
      <c r="H142" s="24"/>
    </row>
    <row r="143" spans="2:8" x14ac:dyDescent="0.25">
      <c r="B143" s="55" t="s">
        <v>173</v>
      </c>
      <c r="G143" s="39">
        <f>222784</f>
        <v>222784</v>
      </c>
      <c r="H143" s="24"/>
    </row>
    <row r="144" spans="2:8" x14ac:dyDescent="0.25">
      <c r="B144" s="55" t="s">
        <v>190</v>
      </c>
      <c r="G144" s="39">
        <v>0</v>
      </c>
      <c r="H144" s="24"/>
    </row>
    <row r="145" spans="2:10" x14ac:dyDescent="0.25">
      <c r="B145" s="55" t="s">
        <v>124</v>
      </c>
      <c r="G145" s="39">
        <f>35001101.58</f>
        <v>35001101.579999998</v>
      </c>
      <c r="H145" s="24"/>
    </row>
    <row r="146" spans="2:10" x14ac:dyDescent="0.25">
      <c r="B146" s="55" t="s">
        <v>174</v>
      </c>
      <c r="G146" s="39">
        <v>0</v>
      </c>
      <c r="H146" s="24"/>
    </row>
    <row r="147" spans="2:10" x14ac:dyDescent="0.25">
      <c r="B147" s="55" t="s">
        <v>125</v>
      </c>
      <c r="G147" s="39">
        <f>329118.82</f>
        <v>329118.82</v>
      </c>
      <c r="H147" s="24"/>
    </row>
    <row r="148" spans="2:10" x14ac:dyDescent="0.25">
      <c r="B148" s="55" t="s">
        <v>178</v>
      </c>
      <c r="G148" s="39">
        <v>0</v>
      </c>
      <c r="H148" s="24"/>
    </row>
    <row r="149" spans="2:10" x14ac:dyDescent="0.25">
      <c r="B149" s="55" t="s">
        <v>126</v>
      </c>
      <c r="G149" s="39">
        <f>13227.8</f>
        <v>13227.8</v>
      </c>
      <c r="H149" s="24"/>
    </row>
    <row r="150" spans="2:10" x14ac:dyDescent="0.25">
      <c r="B150" s="55" t="s">
        <v>207</v>
      </c>
      <c r="G150" s="39">
        <f>600000</f>
        <v>600000</v>
      </c>
      <c r="H150" s="24"/>
    </row>
    <row r="151" spans="2:10" x14ac:dyDescent="0.25">
      <c r="B151" s="55" t="s">
        <v>127</v>
      </c>
      <c r="G151" s="39">
        <f>115150</f>
        <v>115150</v>
      </c>
      <c r="H151" s="24"/>
    </row>
    <row r="152" spans="2:10" x14ac:dyDescent="0.25">
      <c r="B152" s="61" t="s">
        <v>168</v>
      </c>
      <c r="G152" s="39">
        <f>101244</f>
        <v>101244</v>
      </c>
      <c r="H152" s="24"/>
    </row>
    <row r="153" spans="2:10" x14ac:dyDescent="0.25">
      <c r="B153" s="55" t="s">
        <v>128</v>
      </c>
      <c r="G153" s="39">
        <f>3838464.92</f>
        <v>3838464.92</v>
      </c>
      <c r="H153" s="24"/>
    </row>
    <row r="154" spans="2:10" x14ac:dyDescent="0.25">
      <c r="B154" s="55" t="s">
        <v>129</v>
      </c>
      <c r="G154" s="39">
        <f>1343976.79</f>
        <v>1343976.79</v>
      </c>
      <c r="H154" s="24"/>
    </row>
    <row r="155" spans="2:10" x14ac:dyDescent="0.25">
      <c r="B155" s="55" t="s">
        <v>130</v>
      </c>
      <c r="G155" s="39"/>
      <c r="H155" s="26"/>
    </row>
    <row r="156" spans="2:10" x14ac:dyDescent="0.25">
      <c r="C156" s="10"/>
      <c r="E156" s="16"/>
      <c r="G156" s="41">
        <f>SUM(G108:G155)</f>
        <v>74970687.219999984</v>
      </c>
      <c r="H156" s="28"/>
      <c r="I156" s="39"/>
      <c r="J156" s="47"/>
    </row>
    <row r="159" spans="2:10" x14ac:dyDescent="0.25">
      <c r="I159" s="39"/>
      <c r="J159" s="47"/>
    </row>
    <row r="160" spans="2:10" x14ac:dyDescent="0.25">
      <c r="H160" s="24"/>
    </row>
    <row r="161" spans="2:8" x14ac:dyDescent="0.25">
      <c r="H161" s="26"/>
    </row>
    <row r="162" spans="2:8" x14ac:dyDescent="0.25">
      <c r="H162" s="28"/>
    </row>
    <row r="163" spans="2:8" x14ac:dyDescent="0.25">
      <c r="H163" s="24"/>
    </row>
    <row r="164" spans="2:8" x14ac:dyDescent="0.25">
      <c r="B164" s="49" t="s">
        <v>89</v>
      </c>
      <c r="C164" s="16"/>
      <c r="G164" s="5" t="s">
        <v>131</v>
      </c>
      <c r="H164" s="24"/>
    </row>
    <row r="165" spans="2:8" x14ac:dyDescent="0.25">
      <c r="B165" s="55" t="s">
        <v>132</v>
      </c>
      <c r="G165" s="39">
        <f>8656878.41</f>
        <v>8656878.4100000001</v>
      </c>
      <c r="H165" s="24"/>
    </row>
    <row r="166" spans="2:8" x14ac:dyDescent="0.25">
      <c r="B166" s="55" t="s">
        <v>133</v>
      </c>
      <c r="G166" s="39">
        <f>57058.9</f>
        <v>57058.9</v>
      </c>
      <c r="H166" s="24"/>
    </row>
    <row r="167" spans="2:8" x14ac:dyDescent="0.25">
      <c r="B167" s="55" t="s">
        <v>218</v>
      </c>
      <c r="G167" s="39">
        <f>2599.89</f>
        <v>2599.89</v>
      </c>
      <c r="H167" s="24"/>
    </row>
    <row r="168" spans="2:8" x14ac:dyDescent="0.25">
      <c r="B168" s="55" t="s">
        <v>213</v>
      </c>
      <c r="G168" s="39">
        <f>1930</f>
        <v>1930</v>
      </c>
    </row>
    <row r="169" spans="2:8" x14ac:dyDescent="0.25">
      <c r="B169" s="55" t="s">
        <v>134</v>
      </c>
      <c r="G169" s="39">
        <v>0</v>
      </c>
    </row>
    <row r="170" spans="2:8" x14ac:dyDescent="0.25">
      <c r="B170" s="55" t="s">
        <v>209</v>
      </c>
      <c r="G170" s="39">
        <f>70800</f>
        <v>70800</v>
      </c>
      <c r="H170" s="24"/>
    </row>
    <row r="171" spans="2:8" x14ac:dyDescent="0.25">
      <c r="B171" s="55" t="s">
        <v>166</v>
      </c>
      <c r="G171" s="39">
        <v>0</v>
      </c>
      <c r="H171" s="24"/>
    </row>
    <row r="172" spans="2:8" x14ac:dyDescent="0.25">
      <c r="B172" s="55" t="s">
        <v>165</v>
      </c>
      <c r="G172" s="39">
        <f>570245.62</f>
        <v>570245.62</v>
      </c>
      <c r="H172" s="26"/>
    </row>
    <row r="173" spans="2:8" x14ac:dyDescent="0.25">
      <c r="B173" s="55" t="s">
        <v>214</v>
      </c>
      <c r="G173" s="39">
        <f>35400</f>
        <v>35400</v>
      </c>
      <c r="H173" s="26"/>
    </row>
    <row r="174" spans="2:8" x14ac:dyDescent="0.25">
      <c r="B174" s="55" t="s">
        <v>210</v>
      </c>
      <c r="G174" s="39">
        <f>0</f>
        <v>0</v>
      </c>
      <c r="H174" s="28"/>
    </row>
    <row r="175" spans="2:8" x14ac:dyDescent="0.25">
      <c r="B175" s="55" t="s">
        <v>135</v>
      </c>
      <c r="G175" s="39">
        <f>150125.71</f>
        <v>150125.71</v>
      </c>
      <c r="H175" s="28"/>
    </row>
    <row r="176" spans="2:8" x14ac:dyDescent="0.25">
      <c r="B176" s="55" t="s">
        <v>136</v>
      </c>
      <c r="G176" s="39">
        <v>0</v>
      </c>
      <c r="H176" s="24"/>
    </row>
    <row r="177" spans="2:11" x14ac:dyDescent="0.25">
      <c r="B177" s="55" t="s">
        <v>191</v>
      </c>
      <c r="G177" s="39">
        <v>0</v>
      </c>
      <c r="H177" s="24"/>
    </row>
    <row r="178" spans="2:11" x14ac:dyDescent="0.25">
      <c r="B178" s="55" t="s">
        <v>215</v>
      </c>
      <c r="G178" s="39">
        <v>0</v>
      </c>
      <c r="H178" s="24"/>
    </row>
    <row r="179" spans="2:11" x14ac:dyDescent="0.25">
      <c r="B179" s="55" t="s">
        <v>192</v>
      </c>
      <c r="G179" s="39">
        <v>0</v>
      </c>
      <c r="H179" s="24"/>
    </row>
    <row r="180" spans="2:11" x14ac:dyDescent="0.25">
      <c r="B180" s="55" t="s">
        <v>180</v>
      </c>
      <c r="G180" s="39">
        <f>33331.23</f>
        <v>33331.230000000003</v>
      </c>
      <c r="H180" s="24"/>
    </row>
    <row r="181" spans="2:11" x14ac:dyDescent="0.25">
      <c r="B181" s="55" t="s">
        <v>181</v>
      </c>
      <c r="G181" s="39">
        <v>0</v>
      </c>
      <c r="H181" s="24"/>
    </row>
    <row r="182" spans="2:11" x14ac:dyDescent="0.25">
      <c r="B182" s="55" t="s">
        <v>137</v>
      </c>
      <c r="G182" s="39">
        <f>3774633.54</f>
        <v>3774633.54</v>
      </c>
      <c r="H182" s="24"/>
    </row>
    <row r="183" spans="2:11" x14ac:dyDescent="0.25">
      <c r="B183" s="55" t="s">
        <v>138</v>
      </c>
      <c r="G183" s="39">
        <v>0</v>
      </c>
      <c r="H183" s="24"/>
    </row>
    <row r="184" spans="2:11" x14ac:dyDescent="0.25">
      <c r="B184" s="55" t="s">
        <v>139</v>
      </c>
      <c r="G184" s="39">
        <f>46226</f>
        <v>46226</v>
      </c>
      <c r="H184" s="24"/>
    </row>
    <row r="185" spans="2:11" x14ac:dyDescent="0.25">
      <c r="B185" s="55" t="s">
        <v>167</v>
      </c>
      <c r="G185" s="39">
        <v>0</v>
      </c>
      <c r="H185" s="24"/>
      <c r="K185" s="64"/>
    </row>
    <row r="186" spans="2:11" x14ac:dyDescent="0.25">
      <c r="B186" s="55" t="s">
        <v>140</v>
      </c>
      <c r="G186" s="39">
        <v>0</v>
      </c>
      <c r="H186" s="24"/>
    </row>
    <row r="187" spans="2:11" x14ac:dyDescent="0.25">
      <c r="B187" s="55" t="s">
        <v>182</v>
      </c>
      <c r="G187" s="39">
        <f>108211.68</f>
        <v>108211.68</v>
      </c>
      <c r="H187" s="24"/>
    </row>
    <row r="188" spans="2:11" x14ac:dyDescent="0.25">
      <c r="B188" s="55" t="s">
        <v>141</v>
      </c>
      <c r="G188" s="39">
        <f>354896.26</f>
        <v>354896.26</v>
      </c>
      <c r="H188" s="24"/>
    </row>
    <row r="189" spans="2:11" x14ac:dyDescent="0.25">
      <c r="B189" s="55" t="s">
        <v>142</v>
      </c>
      <c r="G189" s="39">
        <f>3123618.75</f>
        <v>3123618.75</v>
      </c>
      <c r="H189" s="24"/>
    </row>
    <row r="190" spans="2:11" x14ac:dyDescent="0.25">
      <c r="B190" s="55" t="s">
        <v>216</v>
      </c>
      <c r="G190" s="39">
        <v>0</v>
      </c>
      <c r="H190" s="26"/>
    </row>
    <row r="191" spans="2:11" x14ac:dyDescent="0.25">
      <c r="B191" s="55" t="s">
        <v>163</v>
      </c>
      <c r="G191" s="39">
        <v>0</v>
      </c>
    </row>
    <row r="192" spans="2:11" x14ac:dyDescent="0.25">
      <c r="B192" s="55" t="s">
        <v>143</v>
      </c>
      <c r="G192" s="39">
        <f>111387.87</f>
        <v>111387.87</v>
      </c>
    </row>
    <row r="193" spans="2:10" x14ac:dyDescent="0.25">
      <c r="B193" s="55" t="s">
        <v>175</v>
      </c>
      <c r="G193" s="39">
        <f>381357.71</f>
        <v>381357.71</v>
      </c>
    </row>
    <row r="194" spans="2:10" x14ac:dyDescent="0.25">
      <c r="B194" s="55" t="s">
        <v>164</v>
      </c>
      <c r="G194" s="39">
        <f>103103.99</f>
        <v>103103.99</v>
      </c>
    </row>
    <row r="195" spans="2:10" x14ac:dyDescent="0.25">
      <c r="B195" s="55" t="s">
        <v>144</v>
      </c>
      <c r="G195" s="39">
        <f>874220.21</f>
        <v>874220.21</v>
      </c>
    </row>
    <row r="196" spans="2:10" x14ac:dyDescent="0.25">
      <c r="B196" s="24"/>
      <c r="G196" s="41">
        <f>SUM(G165:G195)</f>
        <v>18456025.770000003</v>
      </c>
      <c r="I196" s="39"/>
      <c r="J196" s="47"/>
    </row>
    <row r="199" spans="2:10" x14ac:dyDescent="0.25">
      <c r="B199" s="49" t="s">
        <v>90</v>
      </c>
      <c r="G199" s="5" t="s">
        <v>145</v>
      </c>
      <c r="J199" s="47"/>
    </row>
    <row r="200" spans="2:10" x14ac:dyDescent="0.25">
      <c r="B200" s="55" t="s">
        <v>146</v>
      </c>
      <c r="G200" s="39">
        <v>3502141731.2800002</v>
      </c>
    </row>
    <row r="201" spans="2:10" x14ac:dyDescent="0.25">
      <c r="B201" s="55" t="s">
        <v>147</v>
      </c>
      <c r="G201" s="39">
        <f>8131116.8</f>
        <v>8131116.7999999998</v>
      </c>
      <c r="I201" s="39"/>
    </row>
    <row r="202" spans="2:10" x14ac:dyDescent="0.25">
      <c r="B202" s="55" t="s">
        <v>201</v>
      </c>
      <c r="G202" s="39">
        <v>0</v>
      </c>
    </row>
    <row r="203" spans="2:10" x14ac:dyDescent="0.25">
      <c r="B203" s="55" t="s">
        <v>149</v>
      </c>
      <c r="G203" s="39">
        <f>130164</f>
        <v>130164</v>
      </c>
    </row>
    <row r="204" spans="2:10" x14ac:dyDescent="0.25">
      <c r="B204" s="55" t="s">
        <v>211</v>
      </c>
      <c r="G204" s="39">
        <v>0</v>
      </c>
    </row>
    <row r="205" spans="2:10" x14ac:dyDescent="0.25">
      <c r="G205" s="41">
        <f>SUM(G200:G204)</f>
        <v>3510403012.0800004</v>
      </c>
      <c r="I205" s="39"/>
      <c r="J205" s="47"/>
    </row>
    <row r="210" spans="2:10" x14ac:dyDescent="0.25">
      <c r="I210" s="39"/>
    </row>
    <row r="211" spans="2:10" x14ac:dyDescent="0.25">
      <c r="B211" s="24"/>
    </row>
    <row r="218" spans="2:10" x14ac:dyDescent="0.25">
      <c r="I218" s="39"/>
      <c r="J218" s="47"/>
    </row>
    <row r="223" spans="2:10" x14ac:dyDescent="0.25">
      <c r="B223" s="49" t="s">
        <v>150</v>
      </c>
      <c r="G223" s="5" t="s">
        <v>154</v>
      </c>
    </row>
    <row r="224" spans="2:10" x14ac:dyDescent="0.25">
      <c r="B224" s="7" t="s">
        <v>200</v>
      </c>
      <c r="G224" s="39">
        <f>2029140.86</f>
        <v>2029140.86</v>
      </c>
    </row>
    <row r="225" spans="2:10" x14ac:dyDescent="0.25">
      <c r="B225" s="55" t="s">
        <v>155</v>
      </c>
      <c r="G225" s="39">
        <v>0</v>
      </c>
    </row>
    <row r="226" spans="2:10" x14ac:dyDescent="0.25">
      <c r="B226" s="55" t="s">
        <v>193</v>
      </c>
      <c r="G226" s="39">
        <f>221324.43</f>
        <v>221324.43</v>
      </c>
    </row>
    <row r="227" spans="2:10" x14ac:dyDescent="0.25">
      <c r="B227" s="55" t="s">
        <v>219</v>
      </c>
      <c r="G227" s="39">
        <f>15934.01</f>
        <v>15934.01</v>
      </c>
    </row>
    <row r="228" spans="2:10" x14ac:dyDescent="0.25">
      <c r="B228" s="55" t="s">
        <v>194</v>
      </c>
      <c r="G228" s="39">
        <v>0</v>
      </c>
    </row>
    <row r="229" spans="2:10" x14ac:dyDescent="0.25">
      <c r="B229" s="55" t="s">
        <v>195</v>
      </c>
      <c r="G229" s="39">
        <v>0</v>
      </c>
    </row>
    <row r="230" spans="2:10" x14ac:dyDescent="0.25">
      <c r="B230" s="55" t="s">
        <v>196</v>
      </c>
      <c r="G230" s="39">
        <v>0</v>
      </c>
    </row>
    <row r="231" spans="2:10" x14ac:dyDescent="0.25">
      <c r="B231" s="55" t="s">
        <v>197</v>
      </c>
      <c r="G231" s="39">
        <f>255470</f>
        <v>255470</v>
      </c>
    </row>
    <row r="232" spans="2:10" x14ac:dyDescent="0.25">
      <c r="B232" s="55" t="s">
        <v>198</v>
      </c>
      <c r="G232" s="39">
        <v>0</v>
      </c>
    </row>
    <row r="233" spans="2:10" x14ac:dyDescent="0.25">
      <c r="B233" s="55" t="s">
        <v>199</v>
      </c>
      <c r="G233" s="39">
        <f>2000</f>
        <v>2000</v>
      </c>
    </row>
    <row r="234" spans="2:10" x14ac:dyDescent="0.25">
      <c r="B234" s="55" t="s">
        <v>220</v>
      </c>
      <c r="G234" s="39">
        <f>10620</f>
        <v>10620</v>
      </c>
    </row>
    <row r="235" spans="2:10" x14ac:dyDescent="0.25">
      <c r="B235" s="55" t="s">
        <v>156</v>
      </c>
      <c r="G235" s="39">
        <v>0</v>
      </c>
    </row>
    <row r="236" spans="2:10" x14ac:dyDescent="0.25">
      <c r="B236" s="55" t="s">
        <v>206</v>
      </c>
      <c r="G236" s="39">
        <v>0</v>
      </c>
    </row>
    <row r="237" spans="2:10" x14ac:dyDescent="0.25">
      <c r="B237" s="55" t="s">
        <v>221</v>
      </c>
      <c r="G237" s="39">
        <f>32062.5</f>
        <v>32062.5</v>
      </c>
    </row>
    <row r="238" spans="2:10" x14ac:dyDescent="0.25">
      <c r="G238" s="41">
        <f>SUM(G224:G237)</f>
        <v>2566551.7999999998</v>
      </c>
      <c r="I238" s="39"/>
      <c r="J238" s="47"/>
    </row>
    <row r="241" spans="1:10" x14ac:dyDescent="0.25">
      <c r="A241" s="49"/>
      <c r="B241" s="49" t="s">
        <v>152</v>
      </c>
      <c r="G241" s="5" t="s">
        <v>157</v>
      </c>
    </row>
    <row r="242" spans="1:10" x14ac:dyDescent="0.25">
      <c r="A242" s="50"/>
      <c r="B242" s="55" t="s">
        <v>158</v>
      </c>
      <c r="G242" s="39">
        <f>1462878.77</f>
        <v>1462878.77</v>
      </c>
    </row>
    <row r="243" spans="1:10" x14ac:dyDescent="0.25">
      <c r="G243" s="41">
        <f>SUM(G242:G242)</f>
        <v>1462878.77</v>
      </c>
      <c r="I243" s="39"/>
      <c r="J243" s="47"/>
    </row>
    <row r="250" spans="1:10" x14ac:dyDescent="0.25">
      <c r="B250" s="30" t="s">
        <v>25</v>
      </c>
      <c r="D250" s="23"/>
      <c r="G250" s="22" t="s">
        <v>169</v>
      </c>
    </row>
    <row r="251" spans="1:10" x14ac:dyDescent="0.25">
      <c r="B251" s="31" t="s">
        <v>26</v>
      </c>
      <c r="F251" s="62" t="s">
        <v>202</v>
      </c>
    </row>
  </sheetData>
  <mergeCells count="3">
    <mergeCell ref="A11:H11"/>
    <mergeCell ref="A12:H12"/>
    <mergeCell ref="A13:H13"/>
  </mergeCells>
  <pageMargins left="0.70866141732283472" right="0.70866141732283472" top="0.74803149606299213" bottom="0.74803149606299213" header="0.31496062992125984" footer="0.31496062992125984"/>
  <pageSetup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Estado de Situacion</vt:lpstr>
      <vt:lpstr>Estado de Resultado</vt:lpstr>
      <vt:lpstr>Nota a los Estado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Ramón Elpidio Rodríguez Duran</dc:creator>
  <cp:lastModifiedBy>Ramón Elpidio Rodríguez Duran</cp:lastModifiedBy>
  <cp:lastPrinted>2024-10-07T18:12:52Z</cp:lastPrinted>
  <dcterms:created xsi:type="dcterms:W3CDTF">2023-03-31T14:59:57Z</dcterms:created>
  <dcterms:modified xsi:type="dcterms:W3CDTF">2024-10-09T22:42:04Z</dcterms:modified>
</cp:coreProperties>
</file>