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FEBRERO  2025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3" l="1"/>
  <c r="G230" i="3"/>
  <c r="G224" i="3"/>
  <c r="G222" i="3"/>
  <c r="G221" i="3"/>
  <c r="G220" i="3"/>
  <c r="G201" i="3"/>
  <c r="G204" i="3"/>
  <c r="G193" i="3"/>
  <c r="G192" i="3"/>
  <c r="G191" i="3"/>
  <c r="G190" i="3"/>
  <c r="G189" i="3"/>
  <c r="G188" i="3"/>
  <c r="G185" i="3"/>
  <c r="G183" i="3"/>
  <c r="G181" i="3"/>
  <c r="G177" i="3"/>
  <c r="G171" i="3"/>
  <c r="G168" i="3"/>
  <c r="G162" i="3"/>
  <c r="G161" i="3"/>
  <c r="G148" i="3"/>
  <c r="G155" i="3"/>
  <c r="G153" i="3"/>
  <c r="G149" i="3"/>
  <c r="G145" i="3"/>
  <c r="G144" i="3"/>
  <c r="G141" i="3"/>
  <c r="G132" i="3"/>
  <c r="G130" i="3"/>
  <c r="G127" i="3"/>
  <c r="G124" i="3"/>
  <c r="G123" i="3"/>
  <c r="G122" i="3"/>
  <c r="G121" i="3"/>
  <c r="G116" i="3"/>
  <c r="G115" i="3"/>
  <c r="G114" i="3"/>
  <c r="G113" i="3"/>
  <c r="G112" i="3"/>
  <c r="G111" i="3"/>
  <c r="G110" i="3"/>
  <c r="G109" i="3"/>
  <c r="G95" i="3"/>
  <c r="G94" i="3"/>
  <c r="G93" i="3"/>
  <c r="G88" i="3"/>
  <c r="G87" i="3"/>
  <c r="G86" i="3"/>
  <c r="G85" i="3"/>
  <c r="G83" i="3"/>
  <c r="G82" i="3"/>
  <c r="G75" i="3" l="1"/>
  <c r="G74" i="3"/>
  <c r="G49" i="3"/>
  <c r="G18" i="3"/>
  <c r="G17" i="3"/>
  <c r="G22" i="3" l="1"/>
  <c r="G240" i="3" l="1"/>
  <c r="G57" i="3"/>
  <c r="G96" i="3" l="1"/>
  <c r="G69" i="3" l="1"/>
  <c r="G76" i="3"/>
  <c r="G156" i="3" l="1"/>
  <c r="G245" i="3" l="1"/>
  <c r="G27" i="3" l="1"/>
  <c r="G30" i="3"/>
  <c r="G29" i="3"/>
  <c r="G194" i="3" l="1"/>
  <c r="G28" i="3"/>
  <c r="G58" i="3"/>
  <c r="G50" i="3"/>
  <c r="G45" i="3"/>
  <c r="G19" i="3"/>
  <c r="G23" i="3"/>
  <c r="G34" i="3" l="1"/>
</calcChain>
</file>

<file path=xl/sharedStrings.xml><?xml version="1.0" encoding="utf-8"?>
<sst xmlns="http://schemas.openxmlformats.org/spreadsheetml/2006/main" count="255" uniqueCount="232">
  <si>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</si>
  <si>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</si>
  <si>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</si>
  <si>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</si>
  <si>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</si>
  <si>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</si>
  <si>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</si>
  <si>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</si>
  <si>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</si>
  <si>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</si>
  <si>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</si>
  <si>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</si>
  <si>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</si>
  <si>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</si>
  <si>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</si>
  <si>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</si>
  <si>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</si>
  <si>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</si>
  <si>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</si>
  <si>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</si>
  <si>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</si>
  <si>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</si>
  <si>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</si>
  <si>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</si>
  <si>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</si>
  <si>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</si>
  <si>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</si>
  <si>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</si>
  <si>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</si>
  <si>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</si>
  <si>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</si>
  <si>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</si>
  <si>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</si>
  <si>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</si>
  <si>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</si>
  <si>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</si>
  <si>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</si>
  <si>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</si>
  <si>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</si>
  <si>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</si>
  <si>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</si>
  <si>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</si>
  <si>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</si>
  <si>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</si>
  <si>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</si>
  <si>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</si>
  <si>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</si>
  <si>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</si>
  <si>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</si>
  <si>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</si>
  <si>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</si>
  <si>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</si>
  <si>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</si>
  <si>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</si>
  <si>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</si>
  <si>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</si>
  <si>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</si>
  <si>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</si>
  <si>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</si>
  <si>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</si>
  <si>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</si>
  <si>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</si>
  <si>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</si>
  <si>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</si>
  <si>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</si>
  <si>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</si>
  <si>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</si>
  <si>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</si>
  <si>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</si>
  <si>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</si>
  <si>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</si>
  <si>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</si>
  <si>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</si>
  <si>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</si>
  <si>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</si>
  <si>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</si>
  <si>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</si>
  <si>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</si>
  <si>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</si>
  <si>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</si>
  <si>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</si>
  <si>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</si>
  <si>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</si>
  <si>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</si>
  <si>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</si>
  <si>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</si>
  <si>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</si>
  <si>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</si>
  <si>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</si>
  <si>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</si>
  <si>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</si>
  <si>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</si>
  <si>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</si>
  <si>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</si>
  <si>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</si>
  <si>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</si>
  <si>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</si>
  <si>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</si>
  <si>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</si>
  <si>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</si>
  <si>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</si>
  <si>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</si>
  <si>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</si>
  <si>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</si>
  <si>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</si>
  <si>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</si>
  <si>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</si>
  <si>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</si>
  <si>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</si>
  <si>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</si>
  <si>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</si>
  <si>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</si>
  <si>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</si>
  <si>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</si>
  <si>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</si>
  <si>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</si>
  <si>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</si>
  <si>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</si>
  <si>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</si>
  <si>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</si>
  <si>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</si>
  <si>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</si>
  <si>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</si>
  <si>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</si>
  <si>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</si>
  <si>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</si>
  <si>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</si>
  <si>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</si>
  <si>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</si>
  <si>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</si>
  <si>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</si>
  <si>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</si>
  <si>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</si>
  <si>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</si>
  <si>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</si>
  <si>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</si>
  <si>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</si>
  <si>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</si>
  <si>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</si>
  <si>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</si>
  <si>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</si>
  <si>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</si>
  <si>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</si>
  <si>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</si>
  <si>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</si>
  <si>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</si>
  <si>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</si>
  <si>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</si>
  <si>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</si>
  <si>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</si>
  <si>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</si>
  <si>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</si>
  <si>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</si>
  <si>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</si>
  <si>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</si>
  <si>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</si>
  <si>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</si>
  <si>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</si>
  <si>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</si>
  <si>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</si>
  <si>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</si>
  <si>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</si>
  <si>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</si>
  <si>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</si>
  <si>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</si>
  <si>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</si>
  <si>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</si>
  <si>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</si>
  <si>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</si>
  <si>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</si>
  <si>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</si>
  <si>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</si>
  <si>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</si>
  <si>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</si>
  <si>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</si>
  <si>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</si>
  <si>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</si>
  <si>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</si>
  <si>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</si>
  <si>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</si>
  <si>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</si>
  <si>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</si>
  <si>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</si>
  <si>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</si>
  <si>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</si>
  <si>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</si>
  <si>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</si>
  <si>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</si>
  <si>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</si>
  <si>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</si>
  <si>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</si>
  <si>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</si>
  <si>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</si>
  <si>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</si>
  <si>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</si>
  <si>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</si>
  <si>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</si>
  <si>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</si>
  <si>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</si>
  <si>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</si>
  <si>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</si>
  <si>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</si>
  <si>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</si>
  <si>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</si>
  <si>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</si>
  <si>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</si>
  <si>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</si>
  <si>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</si>
  <si>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</si>
  <si>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</si>
  <si>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</si>
  <si>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</si>
  <si>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</si>
  <si>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</si>
  <si>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</si>
  <si>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</si>
  <si>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</si>
  <si>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</si>
  <si>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</si>
  <si>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</si>
  <si>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</si>
  <si>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</si>
  <si>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</si>
  <si>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</si>
  <si>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</si>
  <si>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</si>
  <si>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</si>
  <si>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</si>
  <si>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</si>
  <si>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</si>
  <si>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AL 28 DE FEBRERO DEL 2025</t>
  </si>
  <si>
    <t xml:space="preserve">MANTENIMIENTO Y REPARACION DE 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</si>
</sst>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 applyBorder="1"/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C14" sqref="C1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6" t="s">
        <v>0</v>
      </c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7" t="s">
        <v>230</v>
      </c>
      <c r="B12" s="67"/>
      <c r="C12" s="67"/>
      <c r="D12" s="67"/>
      <c r="E12" s="67"/>
      <c r="F12" s="67"/>
      <c r="G12" s="67"/>
      <c r="H12" s="67"/>
      <c r="I12" s="67"/>
    </row>
    <row r="13" spans="1:9" x14ac:dyDescent="0.25">
      <c r="A13" s="67" t="s">
        <v>1</v>
      </c>
      <c r="B13" s="67"/>
      <c r="C13" s="67"/>
      <c r="D13" s="67"/>
      <c r="E13" s="67"/>
      <c r="F13" s="67"/>
      <c r="G13" s="67"/>
      <c r="H13" s="67"/>
      <c r="I13" s="67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26</v>
      </c>
      <c r="F20" s="2"/>
      <c r="G20" s="2"/>
      <c r="H20" s="31">
        <v>20383933.379999999</v>
      </c>
    </row>
    <row r="21" spans="2:8" x14ac:dyDescent="0.25">
      <c r="B21" s="2"/>
      <c r="C21" s="7" t="s">
        <v>6</v>
      </c>
      <c r="D21" s="2"/>
      <c r="E21" s="21" t="s">
        <v>27</v>
      </c>
      <c r="F21" s="2"/>
      <c r="G21" s="2"/>
      <c r="H21" s="12">
        <v>213743.78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v>20597677.16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28</v>
      </c>
      <c r="F25" s="2"/>
      <c r="G25" s="2"/>
      <c r="H25" s="10">
        <v>1830745933.8300004</v>
      </c>
    </row>
    <row r="26" spans="2:8" x14ac:dyDescent="0.25">
      <c r="B26" s="2"/>
      <c r="C26" s="7" t="s">
        <v>10</v>
      </c>
      <c r="D26" s="2"/>
      <c r="E26" s="21" t="s">
        <v>29</v>
      </c>
      <c r="F26" s="2"/>
      <c r="G26" s="2"/>
      <c r="H26" s="43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9">
        <v>1147663130.2400002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7">
        <v>1168260807.4000003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30</v>
      </c>
      <c r="F33" s="2"/>
      <c r="G33" s="2"/>
      <c r="H33" s="15">
        <v>268070397.84999999</v>
      </c>
    </row>
    <row r="34" spans="2:11" x14ac:dyDescent="0.25">
      <c r="B34" s="2"/>
      <c r="C34" s="7" t="s">
        <v>16</v>
      </c>
      <c r="D34" s="2"/>
      <c r="E34" s="21" t="s">
        <v>31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v>274694939.18000001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32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35</v>
      </c>
      <c r="F42" s="2"/>
      <c r="G42" s="2"/>
      <c r="H42" s="12">
        <v>893565868.21999991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v>893565868.21999991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7">
        <v>1168260807.3999999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3"/>
      <c r="F50" s="23"/>
      <c r="H50" s="22"/>
    </row>
    <row r="51" spans="2:9" x14ac:dyDescent="0.25">
      <c r="E51" s="32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3" t="s">
        <v>223</v>
      </c>
      <c r="C54" s="23"/>
      <c r="D54" s="23"/>
      <c r="F54" s="2"/>
      <c r="G54" s="2"/>
      <c r="H54" s="22" t="s">
        <v>168</v>
      </c>
      <c r="I54" s="23"/>
    </row>
    <row r="55" spans="2:9" x14ac:dyDescent="0.25">
      <c r="B55" s="30" t="s">
        <v>25</v>
      </c>
      <c r="C55" s="8"/>
      <c r="D55" s="23"/>
      <c r="G55" s="61" t="s">
        <v>201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C14" sqref="C14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6" t="s">
        <v>33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230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3729295567.9699998</v>
      </c>
    </row>
    <row r="20" spans="1:13" x14ac:dyDescent="0.25">
      <c r="A20" s="21"/>
      <c r="C20" s="7" t="s">
        <v>34</v>
      </c>
      <c r="D20" s="2"/>
      <c r="F20" s="2"/>
      <c r="G20" s="2"/>
      <c r="H20" s="12">
        <v>2942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3729298509.9699998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202114355.14999998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51286773.439999998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2359754.1300000004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3470207623.8499999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3327061.3999999994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3729295567.9699998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2942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8" t="s">
        <v>45</v>
      </c>
      <c r="D34" s="2"/>
      <c r="E34" s="2"/>
      <c r="F34" s="2"/>
      <c r="G34" s="2"/>
      <c r="H34" s="56">
        <v>2942</v>
      </c>
      <c r="J34" s="46"/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4"/>
      <c r="F42" s="23"/>
      <c r="H42" s="22"/>
    </row>
    <row r="43" spans="2:10" x14ac:dyDescent="0.25">
      <c r="D43" s="20"/>
      <c r="E43" s="23"/>
    </row>
    <row r="44" spans="2:10" x14ac:dyDescent="0.25">
      <c r="B44" s="33" t="s">
        <v>223</v>
      </c>
      <c r="C44" s="23"/>
      <c r="D44" s="23"/>
      <c r="F44" s="23"/>
      <c r="G44" s="22" t="s">
        <v>168</v>
      </c>
    </row>
    <row r="45" spans="2:10" x14ac:dyDescent="0.25">
      <c r="B45" s="30" t="s">
        <v>25</v>
      </c>
      <c r="C45" s="8"/>
      <c r="F45" s="61" t="s">
        <v>201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1:H11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3"/>
  <sheetViews>
    <sheetView workbookViewId="0">
      <selection activeCell="B14" sqref="B14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211</v>
      </c>
    </row>
    <row r="11" spans="1:8" ht="15.75" x14ac:dyDescent="0.25">
      <c r="A11" s="66" t="s">
        <v>46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230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f>400000</f>
        <v>400000</v>
      </c>
    </row>
    <row r="18" spans="2:10" x14ac:dyDescent="0.25">
      <c r="B18" s="54" t="s">
        <v>49</v>
      </c>
      <c r="C18" s="2"/>
      <c r="E18" s="2"/>
      <c r="F18" s="2"/>
      <c r="G18" s="59">
        <f>19983933.38</f>
        <v>19983933.379999999</v>
      </c>
    </row>
    <row r="19" spans="2:10" x14ac:dyDescent="0.25">
      <c r="B19" s="8"/>
      <c r="C19" s="2"/>
      <c r="D19" s="2"/>
      <c r="E19" s="2"/>
      <c r="F19" s="2"/>
      <c r="G19" s="53">
        <f>SUM(G17:G18)</f>
        <v>20383933.379999999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f>96010686.98</f>
        <v>96010686.980000004</v>
      </c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1830745933.8300004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268070397.85</f>
        <v>268070397.84999999</v>
      </c>
    </row>
    <row r="50" spans="2:12" x14ac:dyDescent="0.25">
      <c r="B50" s="19"/>
      <c r="C50" s="2"/>
      <c r="D50" s="2"/>
      <c r="E50" s="2"/>
      <c r="F50" s="2"/>
      <c r="G50" s="39">
        <f>SUM(G49)</f>
        <v>268070397.84999999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2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2:12" x14ac:dyDescent="0.25">
      <c r="B66" s="54" t="s">
        <v>83</v>
      </c>
      <c r="C66" s="2"/>
      <c r="D66" s="2"/>
      <c r="E66" s="2"/>
      <c r="F66" s="2"/>
      <c r="G66" s="38">
        <v>20310400.649999917</v>
      </c>
      <c r="J66" s="46"/>
    </row>
    <row r="67" spans="2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2:12" x14ac:dyDescent="0.25">
      <c r="B68" s="54" t="s">
        <v>147</v>
      </c>
      <c r="C68" s="2"/>
      <c r="D68" s="2"/>
      <c r="E68" s="2"/>
      <c r="F68" s="2"/>
      <c r="G68" s="59">
        <v>801947856.26999998</v>
      </c>
      <c r="I68" s="38"/>
    </row>
    <row r="69" spans="2:12" x14ac:dyDescent="0.25">
      <c r="B69" s="19"/>
      <c r="C69" s="2"/>
      <c r="D69" s="2"/>
      <c r="E69" s="2"/>
      <c r="F69" s="2"/>
      <c r="G69" s="9">
        <f>SUM(G65:G68)</f>
        <v>893565868.21999991</v>
      </c>
      <c r="J69" s="38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90</v>
      </c>
      <c r="C73" s="2"/>
      <c r="D73" s="2"/>
      <c r="E73" s="2"/>
      <c r="G73" s="5" t="s">
        <v>92</v>
      </c>
    </row>
    <row r="74" spans="2:12" x14ac:dyDescent="0.25">
      <c r="B74" s="54" t="s">
        <v>91</v>
      </c>
      <c r="C74" s="2"/>
      <c r="E74" s="2"/>
      <c r="G74" s="38">
        <f>3729295567.97</f>
        <v>3729295567.9699998</v>
      </c>
    </row>
    <row r="75" spans="2:12" x14ac:dyDescent="0.25">
      <c r="B75" s="54" t="s">
        <v>34</v>
      </c>
      <c r="C75" s="2"/>
      <c r="E75" s="2"/>
      <c r="G75" s="36">
        <f>2942</f>
        <v>2942</v>
      </c>
    </row>
    <row r="76" spans="2:12" x14ac:dyDescent="0.25">
      <c r="B76" s="8"/>
      <c r="C76" s="2"/>
      <c r="D76" s="2"/>
      <c r="E76" s="2"/>
      <c r="G76" s="40">
        <f>SUM(G74:G75)</f>
        <v>3729298509.9699998</v>
      </c>
      <c r="J76" s="46"/>
    </row>
    <row r="81" spans="2:13" x14ac:dyDescent="0.25">
      <c r="B81" s="55" t="s">
        <v>86</v>
      </c>
      <c r="G81" s="5" t="s">
        <v>93</v>
      </c>
    </row>
    <row r="82" spans="2:13" x14ac:dyDescent="0.25">
      <c r="B82" s="54" t="s">
        <v>95</v>
      </c>
      <c r="G82" s="38">
        <f>86045722.62</f>
        <v>86045722.620000005</v>
      </c>
    </row>
    <row r="83" spans="2:13" x14ac:dyDescent="0.25">
      <c r="B83" s="54" t="s">
        <v>96</v>
      </c>
      <c r="G83" s="38">
        <f>84501955</f>
        <v>84501955</v>
      </c>
    </row>
    <row r="84" spans="2:13" x14ac:dyDescent="0.25">
      <c r="B84" s="54" t="s">
        <v>182</v>
      </c>
      <c r="G84" s="38">
        <v>0</v>
      </c>
    </row>
    <row r="85" spans="2:13" x14ac:dyDescent="0.25">
      <c r="B85" s="54" t="s">
        <v>97</v>
      </c>
      <c r="G85" s="38">
        <f>265420.17</f>
        <v>265420.17</v>
      </c>
    </row>
    <row r="86" spans="2:13" x14ac:dyDescent="0.25">
      <c r="B86" s="54" t="s">
        <v>98</v>
      </c>
      <c r="G86" s="62">
        <f>964880.25</f>
        <v>964880.25</v>
      </c>
      <c r="M86" s="50"/>
    </row>
    <row r="87" spans="2:13" x14ac:dyDescent="0.25">
      <c r="B87" s="54" t="s">
        <v>99</v>
      </c>
      <c r="C87" s="38"/>
      <c r="G87" s="38">
        <f>70000</f>
        <v>70000</v>
      </c>
    </row>
    <row r="88" spans="2:13" x14ac:dyDescent="0.25">
      <c r="B88" s="54" t="s">
        <v>100</v>
      </c>
      <c r="G88" s="62">
        <f>5998730</f>
        <v>5998730</v>
      </c>
    </row>
    <row r="89" spans="2:13" x14ac:dyDescent="0.25">
      <c r="B89" s="60" t="s">
        <v>161</v>
      </c>
      <c r="G89" s="38">
        <v>0</v>
      </c>
    </row>
    <row r="90" spans="2:13" x14ac:dyDescent="0.25">
      <c r="B90" s="60" t="s">
        <v>207</v>
      </c>
      <c r="G90" s="38">
        <v>0</v>
      </c>
    </row>
    <row r="91" spans="2:13" x14ac:dyDescent="0.25">
      <c r="B91" s="60" t="s">
        <v>175</v>
      </c>
      <c r="G91" s="38">
        <v>0</v>
      </c>
    </row>
    <row r="92" spans="2:13" x14ac:dyDescent="0.25">
      <c r="B92" s="60" t="s">
        <v>183</v>
      </c>
      <c r="G92" s="38">
        <v>0</v>
      </c>
    </row>
    <row r="93" spans="2:13" x14ac:dyDescent="0.25">
      <c r="B93" s="54" t="s">
        <v>101</v>
      </c>
      <c r="G93" s="38">
        <f>11272709.22</f>
        <v>11272709.220000001</v>
      </c>
    </row>
    <row r="94" spans="2:13" x14ac:dyDescent="0.25">
      <c r="B94" s="54" t="s">
        <v>102</v>
      </c>
      <c r="G94" s="38">
        <f>11308785.32</f>
        <v>11308785.32</v>
      </c>
    </row>
    <row r="95" spans="2:13" x14ac:dyDescent="0.25">
      <c r="B95" s="54" t="s">
        <v>103</v>
      </c>
      <c r="G95" s="38">
        <f>1686152.57</f>
        <v>1686152.57</v>
      </c>
    </row>
    <row r="96" spans="2:13" x14ac:dyDescent="0.25">
      <c r="G96" s="40">
        <f>G82+G83+G84+G85+G86+G87+G88+G89+G90+G91+G92+G93+G94+G95</f>
        <v>202114355.14999998</v>
      </c>
      <c r="I96" s="38"/>
      <c r="J96" s="46"/>
    </row>
    <row r="99" spans="2:12" x14ac:dyDescent="0.25">
      <c r="H99" s="24"/>
      <c r="L99" s="46"/>
    </row>
    <row r="100" spans="2:12" x14ac:dyDescent="0.25">
      <c r="H100" s="26"/>
    </row>
    <row r="101" spans="2:12" x14ac:dyDescent="0.25">
      <c r="H101" s="28"/>
    </row>
    <row r="102" spans="2:12" x14ac:dyDescent="0.25">
      <c r="H102" s="24"/>
    </row>
    <row r="103" spans="2:12" x14ac:dyDescent="0.25">
      <c r="H103" s="24"/>
    </row>
    <row r="104" spans="2:12" x14ac:dyDescent="0.25">
      <c r="H104" s="24"/>
    </row>
    <row r="105" spans="2:12" x14ac:dyDescent="0.25">
      <c r="H105" s="24"/>
    </row>
    <row r="106" spans="2:12" x14ac:dyDescent="0.25">
      <c r="B106" s="48" t="s">
        <v>87</v>
      </c>
      <c r="C106" s="38"/>
      <c r="E106" s="46"/>
      <c r="G106" s="5" t="s">
        <v>94</v>
      </c>
      <c r="H106" s="29"/>
    </row>
    <row r="107" spans="2:12" x14ac:dyDescent="0.25">
      <c r="B107" s="7" t="s">
        <v>184</v>
      </c>
      <c r="C107" s="38"/>
      <c r="E107" s="46"/>
      <c r="G107" s="38">
        <v>0</v>
      </c>
      <c r="H107" s="29"/>
    </row>
    <row r="108" spans="2:12" x14ac:dyDescent="0.25">
      <c r="B108" s="54" t="s">
        <v>178</v>
      </c>
      <c r="C108" s="38"/>
      <c r="E108" s="46"/>
      <c r="G108" s="38">
        <v>0</v>
      </c>
      <c r="H108" s="29"/>
    </row>
    <row r="109" spans="2:12" x14ac:dyDescent="0.25">
      <c r="B109" s="54" t="s">
        <v>104</v>
      </c>
      <c r="G109" s="38">
        <f>17192523.52</f>
        <v>17192523.52</v>
      </c>
      <c r="H109" s="29"/>
    </row>
    <row r="110" spans="2:12" x14ac:dyDescent="0.25">
      <c r="B110" s="54" t="s">
        <v>105</v>
      </c>
      <c r="G110" s="38">
        <f>9812022.85</f>
        <v>9812022.8499999996</v>
      </c>
      <c r="H110" s="29"/>
    </row>
    <row r="111" spans="2:12" x14ac:dyDescent="0.25">
      <c r="B111" s="54" t="s">
        <v>106</v>
      </c>
      <c r="G111" s="38">
        <f>3698651.66</f>
        <v>3698651.66</v>
      </c>
      <c r="H111" s="29"/>
    </row>
    <row r="112" spans="2:12" x14ac:dyDescent="0.25">
      <c r="B112" s="54" t="s">
        <v>107</v>
      </c>
      <c r="G112" s="38">
        <f>225803.8</f>
        <v>225803.8</v>
      </c>
      <c r="H112" s="29"/>
    </row>
    <row r="113" spans="2:9" x14ac:dyDescent="0.25">
      <c r="B113" s="54" t="s">
        <v>169</v>
      </c>
      <c r="G113" s="38">
        <f>86998</f>
        <v>86998</v>
      </c>
      <c r="H113" s="29"/>
      <c r="I113" s="38"/>
    </row>
    <row r="114" spans="2:9" x14ac:dyDescent="0.25">
      <c r="B114" s="54" t="s">
        <v>108</v>
      </c>
      <c r="G114" s="38">
        <f>311028.53</f>
        <v>311028.53000000003</v>
      </c>
      <c r="H114" s="29"/>
      <c r="I114" s="38"/>
    </row>
    <row r="115" spans="2:9" x14ac:dyDescent="0.25">
      <c r="B115" s="54" t="s">
        <v>109</v>
      </c>
      <c r="G115" s="38">
        <f>763357.49</f>
        <v>763357.49</v>
      </c>
      <c r="H115" s="29"/>
    </row>
    <row r="116" spans="2:9" x14ac:dyDescent="0.25">
      <c r="B116" s="60" t="s">
        <v>110</v>
      </c>
      <c r="G116" s="38">
        <f>3444058</f>
        <v>3444058</v>
      </c>
      <c r="H116" s="29"/>
    </row>
    <row r="117" spans="2:9" x14ac:dyDescent="0.25">
      <c r="B117" s="60" t="s">
        <v>202</v>
      </c>
      <c r="G117" s="38">
        <v>0</v>
      </c>
      <c r="H117" s="29"/>
    </row>
    <row r="118" spans="2:9" x14ac:dyDescent="0.25">
      <c r="B118" s="54" t="s">
        <v>111</v>
      </c>
      <c r="G118" s="38">
        <v>0</v>
      </c>
      <c r="H118" s="29"/>
    </row>
    <row r="119" spans="2:9" x14ac:dyDescent="0.25">
      <c r="B119" s="54" t="s">
        <v>204</v>
      </c>
      <c r="G119" s="38">
        <v>0</v>
      </c>
      <c r="H119" s="29"/>
    </row>
    <row r="120" spans="2:9" x14ac:dyDescent="0.25">
      <c r="B120" s="54" t="s">
        <v>112</v>
      </c>
      <c r="G120" s="38">
        <v>0</v>
      </c>
      <c r="H120" s="29"/>
    </row>
    <row r="121" spans="2:9" x14ac:dyDescent="0.25">
      <c r="B121" s="54" t="s">
        <v>113</v>
      </c>
      <c r="G121" s="38">
        <f>2598424.45</f>
        <v>2598424.4500000002</v>
      </c>
      <c r="H121" s="26"/>
    </row>
    <row r="122" spans="2:9" x14ac:dyDescent="0.25">
      <c r="B122" s="54" t="s">
        <v>114</v>
      </c>
      <c r="G122" s="38">
        <f>151275</f>
        <v>151275</v>
      </c>
      <c r="H122" s="28"/>
    </row>
    <row r="123" spans="2:9" x14ac:dyDescent="0.25">
      <c r="B123" s="54" t="s">
        <v>115</v>
      </c>
      <c r="G123" s="38">
        <f>593146.12</f>
        <v>593146.12</v>
      </c>
      <c r="H123" s="24"/>
    </row>
    <row r="124" spans="2:9" x14ac:dyDescent="0.25">
      <c r="B124" s="54" t="s">
        <v>158</v>
      </c>
      <c r="G124" s="38">
        <f>37365</f>
        <v>37365</v>
      </c>
      <c r="H124" s="26"/>
    </row>
    <row r="125" spans="2:9" x14ac:dyDescent="0.25">
      <c r="B125" s="54" t="s">
        <v>185</v>
      </c>
      <c r="G125" s="38">
        <v>0</v>
      </c>
      <c r="H125" s="26"/>
    </row>
    <row r="126" spans="2:9" x14ac:dyDescent="0.25">
      <c r="B126" s="54" t="s">
        <v>159</v>
      </c>
      <c r="G126" s="38">
        <v>0</v>
      </c>
      <c r="H126" s="28"/>
    </row>
    <row r="127" spans="2:9" x14ac:dyDescent="0.25">
      <c r="B127" s="54" t="s">
        <v>160</v>
      </c>
      <c r="G127" s="38">
        <f>569503</f>
        <v>569503</v>
      </c>
      <c r="H127" s="24"/>
    </row>
    <row r="128" spans="2:9" x14ac:dyDescent="0.25">
      <c r="B128" s="54" t="s">
        <v>170</v>
      </c>
      <c r="G128" s="38">
        <v>0</v>
      </c>
      <c r="H128" s="24"/>
    </row>
    <row r="129" spans="2:8" x14ac:dyDescent="0.25">
      <c r="B129" s="54" t="s">
        <v>116</v>
      </c>
      <c r="G129" s="38">
        <v>0</v>
      </c>
      <c r="H129" s="24"/>
    </row>
    <row r="130" spans="2:8" x14ac:dyDescent="0.25">
      <c r="B130" s="60" t="s">
        <v>117</v>
      </c>
      <c r="G130" s="38">
        <f>3333707.03</f>
        <v>3333707.03</v>
      </c>
      <c r="H130" s="24"/>
    </row>
    <row r="131" spans="2:8" x14ac:dyDescent="0.25">
      <c r="B131" s="60" t="s">
        <v>171</v>
      </c>
      <c r="G131" s="38">
        <v>0</v>
      </c>
      <c r="H131" s="24"/>
    </row>
    <row r="132" spans="2:8" x14ac:dyDescent="0.25">
      <c r="B132" s="54" t="s">
        <v>118</v>
      </c>
      <c r="G132" s="38">
        <f>5050435.14</f>
        <v>5050435.1399999997</v>
      </c>
      <c r="H132" s="24"/>
    </row>
    <row r="133" spans="2:8" x14ac:dyDescent="0.25">
      <c r="B133" s="54" t="s">
        <v>119</v>
      </c>
      <c r="G133" s="38">
        <v>0</v>
      </c>
      <c r="H133" s="24"/>
    </row>
    <row r="134" spans="2:8" x14ac:dyDescent="0.25">
      <c r="B134" s="54" t="s">
        <v>120</v>
      </c>
      <c r="G134" s="38">
        <v>0</v>
      </c>
      <c r="H134" s="24"/>
    </row>
    <row r="135" spans="2:8" x14ac:dyDescent="0.25">
      <c r="B135" s="54" t="s">
        <v>176</v>
      </c>
      <c r="G135" s="38">
        <v>0</v>
      </c>
      <c r="H135" s="24"/>
    </row>
    <row r="136" spans="2:8" x14ac:dyDescent="0.25">
      <c r="B136" s="54" t="s">
        <v>186</v>
      </c>
      <c r="G136" s="38">
        <v>0</v>
      </c>
      <c r="H136" s="24"/>
    </row>
    <row r="137" spans="2:8" x14ac:dyDescent="0.25">
      <c r="B137" s="54" t="s">
        <v>187</v>
      </c>
      <c r="G137" s="38">
        <v>0</v>
      </c>
      <c r="H137" s="24"/>
    </row>
    <row r="138" spans="2:8" x14ac:dyDescent="0.25">
      <c r="B138" s="54" t="s">
        <v>203</v>
      </c>
      <c r="G138" s="38">
        <v>0</v>
      </c>
      <c r="H138" s="24"/>
    </row>
    <row r="139" spans="2:8" x14ac:dyDescent="0.25">
      <c r="B139" s="54" t="s">
        <v>121</v>
      </c>
      <c r="G139" s="38">
        <v>0</v>
      </c>
      <c r="H139" s="24"/>
    </row>
    <row r="140" spans="2:8" x14ac:dyDescent="0.25">
      <c r="B140" s="54" t="s">
        <v>188</v>
      </c>
      <c r="G140" s="38">
        <v>0</v>
      </c>
      <c r="H140" s="24"/>
    </row>
    <row r="141" spans="2:8" x14ac:dyDescent="0.25">
      <c r="B141" s="54" t="s">
        <v>122</v>
      </c>
      <c r="G141" s="38">
        <f>1830364.28</f>
        <v>1830364.28</v>
      </c>
      <c r="H141" s="24"/>
    </row>
    <row r="142" spans="2:8" x14ac:dyDescent="0.25">
      <c r="B142" s="54" t="s">
        <v>172</v>
      </c>
      <c r="G142" s="38">
        <v>0</v>
      </c>
      <c r="H142" s="24"/>
    </row>
    <row r="143" spans="2:8" x14ac:dyDescent="0.25">
      <c r="B143" s="54" t="s">
        <v>189</v>
      </c>
      <c r="G143" s="38">
        <v>0</v>
      </c>
      <c r="H143" s="24"/>
    </row>
    <row r="144" spans="2:8" x14ac:dyDescent="0.25">
      <c r="B144" s="54" t="s">
        <v>123</v>
      </c>
      <c r="G144" s="38">
        <f>1275</f>
        <v>1275</v>
      </c>
      <c r="H144" s="24"/>
    </row>
    <row r="145" spans="2:10" x14ac:dyDescent="0.25">
      <c r="B145" s="54" t="s">
        <v>173</v>
      </c>
      <c r="G145" s="38">
        <f>36226</f>
        <v>36226</v>
      </c>
      <c r="H145" s="24"/>
    </row>
    <row r="146" spans="2:10" x14ac:dyDescent="0.25">
      <c r="B146" s="54" t="s">
        <v>124</v>
      </c>
      <c r="G146" s="38">
        <v>0</v>
      </c>
      <c r="H146" s="24"/>
    </row>
    <row r="147" spans="2:10" x14ac:dyDescent="0.25">
      <c r="B147" s="54" t="s">
        <v>177</v>
      </c>
      <c r="G147" s="38">
        <v>0</v>
      </c>
      <c r="H147" s="24"/>
    </row>
    <row r="148" spans="2:10" x14ac:dyDescent="0.25">
      <c r="B148" s="54" t="s">
        <v>231</v>
      </c>
      <c r="G148" s="38">
        <f>134233.26</f>
        <v>134233.26</v>
      </c>
      <c r="H148" s="24"/>
    </row>
    <row r="149" spans="2:10" x14ac:dyDescent="0.25">
      <c r="B149" s="54" t="s">
        <v>125</v>
      </c>
      <c r="G149" s="38">
        <f>877035</f>
        <v>877035</v>
      </c>
      <c r="H149" s="24"/>
    </row>
    <row r="150" spans="2:10" x14ac:dyDescent="0.25">
      <c r="B150" s="54" t="s">
        <v>206</v>
      </c>
      <c r="G150" s="38">
        <v>0</v>
      </c>
      <c r="H150" s="24"/>
    </row>
    <row r="151" spans="2:10" x14ac:dyDescent="0.25">
      <c r="B151" s="54" t="s">
        <v>126</v>
      </c>
      <c r="G151" s="38">
        <v>0</v>
      </c>
      <c r="H151" s="24"/>
    </row>
    <row r="152" spans="2:10" x14ac:dyDescent="0.25">
      <c r="B152" s="60" t="s">
        <v>167</v>
      </c>
      <c r="G152" s="38">
        <v>0</v>
      </c>
      <c r="H152" s="24"/>
    </row>
    <row r="153" spans="2:10" x14ac:dyDescent="0.25">
      <c r="B153" s="54" t="s">
        <v>127</v>
      </c>
      <c r="G153" s="38">
        <f>113224.61</f>
        <v>113224.61</v>
      </c>
      <c r="H153" s="24"/>
    </row>
    <row r="154" spans="2:10" x14ac:dyDescent="0.25">
      <c r="B154" s="54" t="s">
        <v>128</v>
      </c>
      <c r="G154" s="38">
        <v>0</v>
      </c>
      <c r="H154" s="24"/>
    </row>
    <row r="155" spans="2:10" x14ac:dyDescent="0.25">
      <c r="B155" s="54" t="s">
        <v>129</v>
      </c>
      <c r="G155" s="38">
        <f>426115.7</f>
        <v>426115.7</v>
      </c>
      <c r="H155" s="26"/>
    </row>
    <row r="156" spans="2:10" x14ac:dyDescent="0.25">
      <c r="C156" s="10"/>
      <c r="E156" s="16"/>
      <c r="G156" s="40">
        <f>SUM(G107:G155)</f>
        <v>51286773.439999998</v>
      </c>
      <c r="H156" s="28"/>
      <c r="I156" s="38"/>
      <c r="J156" s="46"/>
    </row>
    <row r="159" spans="2:10" x14ac:dyDescent="0.25">
      <c r="I159" s="38"/>
      <c r="J159" s="46"/>
    </row>
    <row r="160" spans="2:10" x14ac:dyDescent="0.25">
      <c r="B160" s="48" t="s">
        <v>88</v>
      </c>
      <c r="C160" s="16"/>
      <c r="G160" s="5" t="s">
        <v>130</v>
      </c>
      <c r="H160" s="24"/>
    </row>
    <row r="161" spans="2:8" x14ac:dyDescent="0.25">
      <c r="B161" s="54" t="s">
        <v>131</v>
      </c>
      <c r="G161" s="38">
        <f>567682.36</f>
        <v>567682.36</v>
      </c>
      <c r="H161" s="24"/>
    </row>
    <row r="162" spans="2:8" x14ac:dyDescent="0.25">
      <c r="B162" s="54" t="s">
        <v>132</v>
      </c>
      <c r="G162" s="38">
        <f>129044.8</f>
        <v>129044.8</v>
      </c>
      <c r="H162" s="24"/>
    </row>
    <row r="163" spans="2:8" x14ac:dyDescent="0.25">
      <c r="B163" s="54" t="s">
        <v>216</v>
      </c>
      <c r="G163" s="38">
        <v>0</v>
      </c>
      <c r="H163" s="24"/>
    </row>
    <row r="164" spans="2:8" x14ac:dyDescent="0.25">
      <c r="B164" s="54" t="s">
        <v>212</v>
      </c>
      <c r="G164" s="38">
        <v>0</v>
      </c>
    </row>
    <row r="165" spans="2:8" x14ac:dyDescent="0.25">
      <c r="B165" s="54" t="s">
        <v>133</v>
      </c>
      <c r="G165" s="38">
        <v>0</v>
      </c>
    </row>
    <row r="166" spans="2:8" x14ac:dyDescent="0.25">
      <c r="B166" s="54" t="s">
        <v>208</v>
      </c>
      <c r="G166" s="38">
        <v>0</v>
      </c>
      <c r="H166" s="24"/>
    </row>
    <row r="167" spans="2:8" x14ac:dyDescent="0.25">
      <c r="B167" s="54" t="s">
        <v>165</v>
      </c>
      <c r="G167" s="38">
        <v>0</v>
      </c>
      <c r="H167" s="24"/>
    </row>
    <row r="168" spans="2:8" x14ac:dyDescent="0.25">
      <c r="B168" s="54" t="s">
        <v>164</v>
      </c>
      <c r="G168" s="38">
        <f>131947.6</f>
        <v>131947.6</v>
      </c>
      <c r="H168" s="26"/>
    </row>
    <row r="169" spans="2:8" x14ac:dyDescent="0.25">
      <c r="B169" s="54" t="s">
        <v>213</v>
      </c>
      <c r="G169" s="38">
        <v>0</v>
      </c>
      <c r="H169" s="26"/>
    </row>
    <row r="170" spans="2:8" x14ac:dyDescent="0.25">
      <c r="B170" s="54" t="s">
        <v>209</v>
      </c>
      <c r="G170" s="38">
        <v>0</v>
      </c>
      <c r="H170" s="28"/>
    </row>
    <row r="171" spans="2:8" x14ac:dyDescent="0.25">
      <c r="B171" s="54" t="s">
        <v>134</v>
      </c>
      <c r="G171" s="38">
        <f>318191.07</f>
        <v>318191.07</v>
      </c>
      <c r="H171" s="28"/>
    </row>
    <row r="172" spans="2:8" x14ac:dyDescent="0.25">
      <c r="B172" s="54" t="s">
        <v>135</v>
      </c>
      <c r="G172" s="38">
        <v>0</v>
      </c>
      <c r="H172" s="24"/>
    </row>
    <row r="173" spans="2:8" x14ac:dyDescent="0.25">
      <c r="B173" s="54" t="s">
        <v>220</v>
      </c>
      <c r="G173" s="38">
        <v>0</v>
      </c>
      <c r="H173" s="24"/>
    </row>
    <row r="174" spans="2:8" x14ac:dyDescent="0.25">
      <c r="B174" s="54" t="s">
        <v>190</v>
      </c>
      <c r="G174" s="38">
        <v>0</v>
      </c>
      <c r="H174" s="24"/>
    </row>
    <row r="175" spans="2:8" x14ac:dyDescent="0.25">
      <c r="B175" s="54" t="s">
        <v>214</v>
      </c>
      <c r="G175" s="38">
        <v>0</v>
      </c>
      <c r="H175" s="24"/>
    </row>
    <row r="176" spans="2:8" x14ac:dyDescent="0.25">
      <c r="B176" s="54" t="s">
        <v>191</v>
      </c>
      <c r="G176" s="38">
        <v>0</v>
      </c>
      <c r="H176" s="24"/>
    </row>
    <row r="177" spans="2:11" x14ac:dyDescent="0.25">
      <c r="B177" s="54" t="s">
        <v>179</v>
      </c>
      <c r="G177" s="38">
        <f>171647.52</f>
        <v>171647.52</v>
      </c>
      <c r="H177" s="24"/>
    </row>
    <row r="178" spans="2:11" x14ac:dyDescent="0.25">
      <c r="B178" s="54" t="s">
        <v>180</v>
      </c>
      <c r="G178" s="38">
        <v>0</v>
      </c>
      <c r="H178" s="24"/>
    </row>
    <row r="179" spans="2:11" x14ac:dyDescent="0.25">
      <c r="B179" s="54" t="s">
        <v>136</v>
      </c>
      <c r="G179" s="38">
        <v>0</v>
      </c>
      <c r="H179" s="24"/>
    </row>
    <row r="180" spans="2:11" x14ac:dyDescent="0.25">
      <c r="B180" s="54" t="s">
        <v>229</v>
      </c>
      <c r="G180" s="38">
        <v>0</v>
      </c>
      <c r="H180" s="24"/>
    </row>
    <row r="181" spans="2:11" x14ac:dyDescent="0.25">
      <c r="B181" s="54" t="s">
        <v>137</v>
      </c>
      <c r="G181" s="38">
        <f>304256.8</f>
        <v>304256.8</v>
      </c>
      <c r="H181" s="24"/>
    </row>
    <row r="182" spans="2:11" x14ac:dyDescent="0.25">
      <c r="B182" s="54" t="s">
        <v>138</v>
      </c>
      <c r="G182" s="38">
        <v>0</v>
      </c>
      <c r="H182" s="24"/>
    </row>
    <row r="183" spans="2:11" x14ac:dyDescent="0.25">
      <c r="B183" s="54" t="s">
        <v>166</v>
      </c>
      <c r="G183" s="38">
        <f>3823.2</f>
        <v>3823.2</v>
      </c>
      <c r="H183" s="24"/>
      <c r="K183" s="63"/>
    </row>
    <row r="184" spans="2:11" x14ac:dyDescent="0.25">
      <c r="B184" s="54" t="s">
        <v>139</v>
      </c>
      <c r="G184" s="38">
        <v>0</v>
      </c>
      <c r="H184" s="24"/>
    </row>
    <row r="185" spans="2:11" x14ac:dyDescent="0.25">
      <c r="B185" s="54" t="s">
        <v>181</v>
      </c>
      <c r="G185" s="38">
        <f>115237.36</f>
        <v>115237.36</v>
      </c>
      <c r="H185" s="24"/>
    </row>
    <row r="186" spans="2:11" x14ac:dyDescent="0.25">
      <c r="B186" s="54" t="s">
        <v>140</v>
      </c>
      <c r="G186" s="38">
        <v>0</v>
      </c>
      <c r="H186" s="24"/>
    </row>
    <row r="187" spans="2:11" x14ac:dyDescent="0.25">
      <c r="B187" s="54" t="s">
        <v>141</v>
      </c>
      <c r="G187" s="38">
        <v>0</v>
      </c>
      <c r="H187" s="24"/>
    </row>
    <row r="188" spans="2:11" x14ac:dyDescent="0.25">
      <c r="B188" s="54" t="s">
        <v>215</v>
      </c>
      <c r="G188" s="38">
        <f>45736.8</f>
        <v>45736.800000000003</v>
      </c>
      <c r="H188" s="26"/>
    </row>
    <row r="189" spans="2:11" x14ac:dyDescent="0.25">
      <c r="B189" s="54" t="s">
        <v>162</v>
      </c>
      <c r="G189" s="38">
        <f>0</f>
        <v>0</v>
      </c>
    </row>
    <row r="190" spans="2:11" x14ac:dyDescent="0.25">
      <c r="B190" s="54" t="s">
        <v>142</v>
      </c>
      <c r="G190" s="38">
        <f>117164.32</f>
        <v>117164.32</v>
      </c>
    </row>
    <row r="191" spans="2:11" x14ac:dyDescent="0.25">
      <c r="B191" s="54" t="s">
        <v>174</v>
      </c>
      <c r="G191" s="38">
        <f>63107.89</f>
        <v>63107.89</v>
      </c>
    </row>
    <row r="192" spans="2:11" x14ac:dyDescent="0.25">
      <c r="B192" s="54" t="s">
        <v>163</v>
      </c>
      <c r="G192" s="38">
        <f>6018</f>
        <v>6018</v>
      </c>
    </row>
    <row r="193" spans="2:10" x14ac:dyDescent="0.25">
      <c r="B193" s="54" t="s">
        <v>143</v>
      </c>
      <c r="G193" s="38">
        <f>385896.41</f>
        <v>385896.41</v>
      </c>
    </row>
    <row r="194" spans="2:10" x14ac:dyDescent="0.25">
      <c r="B194" s="24"/>
      <c r="G194" s="40">
        <f>SUM(G161:G193)</f>
        <v>2359754.1300000004</v>
      </c>
      <c r="I194" s="38"/>
      <c r="J194" s="46"/>
    </row>
    <row r="197" spans="2:10" x14ac:dyDescent="0.25">
      <c r="B197" s="48" t="s">
        <v>89</v>
      </c>
      <c r="G197" s="5" t="s">
        <v>144</v>
      </c>
      <c r="J197" s="46"/>
    </row>
    <row r="198" spans="2:10" x14ac:dyDescent="0.25">
      <c r="B198" s="54" t="s">
        <v>145</v>
      </c>
      <c r="G198" s="38">
        <v>3470137523.8499999</v>
      </c>
      <c r="I198" s="38"/>
      <c r="J198" s="46"/>
    </row>
    <row r="199" spans="2:10" x14ac:dyDescent="0.25">
      <c r="B199" s="54" t="s">
        <v>146</v>
      </c>
      <c r="G199" s="38">
        <v>0</v>
      </c>
      <c r="I199" s="38"/>
    </row>
    <row r="200" spans="2:10" x14ac:dyDescent="0.25">
      <c r="B200" s="54" t="s">
        <v>200</v>
      </c>
      <c r="G200" s="38">
        <v>0</v>
      </c>
    </row>
    <row r="201" spans="2:10" x14ac:dyDescent="0.25">
      <c r="B201" s="54" t="s">
        <v>148</v>
      </c>
      <c r="G201" s="38">
        <f>70100</f>
        <v>70100</v>
      </c>
    </row>
    <row r="202" spans="2:10" x14ac:dyDescent="0.25">
      <c r="B202" s="54" t="s">
        <v>224</v>
      </c>
      <c r="G202" s="38">
        <v>0</v>
      </c>
    </row>
    <row r="203" spans="2:10" x14ac:dyDescent="0.25">
      <c r="B203" s="54" t="s">
        <v>210</v>
      </c>
      <c r="G203" s="38">
        <v>0</v>
      </c>
    </row>
    <row r="204" spans="2:10" x14ac:dyDescent="0.25">
      <c r="G204" s="40">
        <f>SUM(G198:G203)</f>
        <v>3470207623.8499999</v>
      </c>
      <c r="I204" s="38"/>
      <c r="J204" s="46"/>
    </row>
    <row r="207" spans="2:10" x14ac:dyDescent="0.25">
      <c r="I207" s="38"/>
    </row>
    <row r="209" spans="2:10" x14ac:dyDescent="0.25">
      <c r="I209" s="38"/>
    </row>
    <row r="210" spans="2:10" x14ac:dyDescent="0.25">
      <c r="B210" s="24"/>
    </row>
    <row r="219" spans="2:10" x14ac:dyDescent="0.25">
      <c r="B219" s="48" t="s">
        <v>149</v>
      </c>
      <c r="G219" s="5" t="s">
        <v>153</v>
      </c>
      <c r="J219" s="46"/>
    </row>
    <row r="220" spans="2:10" x14ac:dyDescent="0.25">
      <c r="B220" s="7" t="s">
        <v>199</v>
      </c>
      <c r="G220" s="38">
        <f>1264999.99</f>
        <v>1264999.99</v>
      </c>
    </row>
    <row r="221" spans="2:10" x14ac:dyDescent="0.25">
      <c r="B221" s="54" t="s">
        <v>154</v>
      </c>
      <c r="G221" s="38">
        <f>143000</f>
        <v>143000</v>
      </c>
    </row>
    <row r="222" spans="2:10" x14ac:dyDescent="0.25">
      <c r="B222" s="54" t="s">
        <v>192</v>
      </c>
      <c r="G222" s="38">
        <f>1018893.69</f>
        <v>1018893.69</v>
      </c>
    </row>
    <row r="223" spans="2:10" x14ac:dyDescent="0.25">
      <c r="B223" s="54" t="s">
        <v>217</v>
      </c>
      <c r="G223" s="38">
        <v>0</v>
      </c>
    </row>
    <row r="224" spans="2:10" x14ac:dyDescent="0.25">
      <c r="B224" s="64" t="s">
        <v>221</v>
      </c>
      <c r="C224" s="65"/>
      <c r="D224" s="65"/>
      <c r="G224" s="38">
        <f>115783.96</f>
        <v>115783.96</v>
      </c>
    </row>
    <row r="225" spans="2:10" x14ac:dyDescent="0.25">
      <c r="B225" s="64" t="s">
        <v>225</v>
      </c>
      <c r="C225" s="65"/>
      <c r="D225" s="65"/>
      <c r="G225" s="38">
        <v>0</v>
      </c>
    </row>
    <row r="226" spans="2:10" x14ac:dyDescent="0.25">
      <c r="B226" s="64" t="s">
        <v>222</v>
      </c>
      <c r="C226" s="65"/>
      <c r="D226" s="65"/>
      <c r="G226" s="38">
        <v>0</v>
      </c>
    </row>
    <row r="227" spans="2:10" x14ac:dyDescent="0.25">
      <c r="B227" s="54" t="s">
        <v>193</v>
      </c>
      <c r="G227" s="38">
        <v>0</v>
      </c>
    </row>
    <row r="228" spans="2:10" x14ac:dyDescent="0.25">
      <c r="B228" s="54" t="s">
        <v>226</v>
      </c>
      <c r="G228" s="38">
        <v>0</v>
      </c>
    </row>
    <row r="229" spans="2:10" x14ac:dyDescent="0.25">
      <c r="B229" s="54" t="s">
        <v>227</v>
      </c>
      <c r="G229" s="38">
        <v>0</v>
      </c>
    </row>
    <row r="230" spans="2:10" x14ac:dyDescent="0.25">
      <c r="B230" s="54" t="s">
        <v>194</v>
      </c>
      <c r="G230" s="38">
        <f>382.32</f>
        <v>382.32</v>
      </c>
    </row>
    <row r="231" spans="2:10" x14ac:dyDescent="0.25">
      <c r="B231" s="54" t="s">
        <v>195</v>
      </c>
      <c r="G231" s="38">
        <v>0</v>
      </c>
    </row>
    <row r="232" spans="2:10" x14ac:dyDescent="0.25">
      <c r="B232" s="54" t="s">
        <v>196</v>
      </c>
      <c r="G232" s="38">
        <f>784001.44</f>
        <v>784001.44</v>
      </c>
    </row>
    <row r="233" spans="2:10" x14ac:dyDescent="0.25">
      <c r="B233" s="54" t="s">
        <v>228</v>
      </c>
      <c r="G233" s="38">
        <v>0</v>
      </c>
    </row>
    <row r="234" spans="2:10" x14ac:dyDescent="0.25">
      <c r="B234" s="54" t="s">
        <v>197</v>
      </c>
      <c r="G234" s="38">
        <v>0</v>
      </c>
    </row>
    <row r="235" spans="2:10" x14ac:dyDescent="0.25">
      <c r="B235" s="54" t="s">
        <v>198</v>
      </c>
      <c r="G235" s="38">
        <v>0</v>
      </c>
    </row>
    <row r="236" spans="2:10" x14ac:dyDescent="0.25">
      <c r="B236" s="54" t="s">
        <v>218</v>
      </c>
      <c r="G236" s="38">
        <v>0</v>
      </c>
    </row>
    <row r="237" spans="2:10" x14ac:dyDescent="0.25">
      <c r="B237" s="54" t="s">
        <v>155</v>
      </c>
      <c r="G237" s="38">
        <v>0</v>
      </c>
    </row>
    <row r="238" spans="2:10" x14ac:dyDescent="0.25">
      <c r="B238" s="54" t="s">
        <v>205</v>
      </c>
      <c r="G238" s="38">
        <v>0</v>
      </c>
    </row>
    <row r="239" spans="2:10" x14ac:dyDescent="0.25">
      <c r="B239" s="54" t="s">
        <v>219</v>
      </c>
      <c r="G239" s="38">
        <v>0</v>
      </c>
    </row>
    <row r="240" spans="2:10" x14ac:dyDescent="0.25">
      <c r="G240" s="40">
        <f>SUM(G220:G239)</f>
        <v>3327061.3999999994</v>
      </c>
      <c r="I240" s="38"/>
      <c r="J240" s="46"/>
    </row>
    <row r="243" spans="1:10" x14ac:dyDescent="0.25">
      <c r="A243" s="48"/>
      <c r="B243" s="48" t="s">
        <v>151</v>
      </c>
      <c r="G243" s="5" t="s">
        <v>156</v>
      </c>
    </row>
    <row r="244" spans="1:10" x14ac:dyDescent="0.25">
      <c r="A244" s="49"/>
      <c r="B244" s="54" t="s">
        <v>157</v>
      </c>
      <c r="G244" s="38">
        <v>0</v>
      </c>
    </row>
    <row r="245" spans="1:10" x14ac:dyDescent="0.25">
      <c r="G245" s="40">
        <f>SUM(G244:G244)</f>
        <v>0</v>
      </c>
      <c r="I245" s="38"/>
      <c r="J245" s="46"/>
    </row>
    <row r="252" spans="1:10" x14ac:dyDescent="0.25">
      <c r="B252" s="33" t="s">
        <v>223</v>
      </c>
      <c r="D252" s="23"/>
      <c r="G252" s="22" t="s">
        <v>168</v>
      </c>
    </row>
    <row r="253" spans="1:10" x14ac:dyDescent="0.25">
      <c r="B253" s="30" t="s">
        <v>25</v>
      </c>
      <c r="F253" s="61" t="s">
        <v>201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2025-03-06T19:54:50Z</cp:lastPrinted>
  <dcterms:created xsi:type="dcterms:W3CDTF">2023-03-31T14:59:57Z</dcterms:created>
  <dcterms:modified xsi:type="dcterms:W3CDTF">2025-03-07T16:07:20Z</dcterms:modified>
</cp:coreProperties>
</file>