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.pujols\Desktop\GENERAL\TRANSPARENCIA 2021\12- DICIEMBRE  2021\"/>
    </mc:Choice>
  </mc:AlternateContent>
  <bookViews>
    <workbookView xWindow="0" yWindow="0" windowWidth="20490" windowHeight="7155" firstSheet="1" activeTab="1"/>
  </bookViews>
  <sheets>
    <sheet name="PLANTILLA DE EJEC. febrero" sheetId="3" r:id="rId1"/>
    <sheet name="PLANTILLA DE EJEC. ENERO 2021" sheetId="2" r:id="rId2"/>
  </sheets>
  <definedNames>
    <definedName name="_xlnm.Print_Area" localSheetId="1">'PLANTILLA DE EJEC. ENERO 2021'!$A$1:$P$104</definedName>
    <definedName name="_xlnm.Print_Area" localSheetId="0">'PLANTILLA DE EJEC. febrero'!$A$1:$N$96</definedName>
    <definedName name="_xlnm.Print_Titles" localSheetId="1">'PLANTILLA DE EJEC. ENERO 2021'!$1:$7</definedName>
    <definedName name="_xlnm.Print_Titles" localSheetId="0">'PLANTILLA DE EJEC. febrero'!$1:$7</definedName>
  </definedNames>
  <calcPr calcId="152511"/>
</workbook>
</file>

<file path=xl/calcChain.xml><?xml version="1.0" encoding="utf-8"?>
<calcChain xmlns="http://schemas.openxmlformats.org/spreadsheetml/2006/main">
  <c r="P20" i="2" l="1"/>
  <c r="C83" i="2"/>
  <c r="C8" i="2" s="1"/>
  <c r="F8" i="2"/>
  <c r="G8" i="2"/>
  <c r="H8" i="2"/>
  <c r="I8" i="2"/>
  <c r="J8" i="2"/>
  <c r="K8" i="2"/>
  <c r="L8" i="2"/>
  <c r="M8" i="2"/>
  <c r="N8" i="2"/>
  <c r="O8" i="2"/>
  <c r="F83" i="2"/>
  <c r="G83" i="2"/>
  <c r="H83" i="2"/>
  <c r="I83" i="2"/>
  <c r="J83" i="2"/>
  <c r="K83" i="2"/>
  <c r="L83" i="2"/>
  <c r="M83" i="2"/>
  <c r="N83" i="2"/>
  <c r="O83" i="2"/>
  <c r="F71" i="2"/>
  <c r="G71" i="2"/>
  <c r="H71" i="2"/>
  <c r="I71" i="2"/>
  <c r="J71" i="2"/>
  <c r="K71" i="2"/>
  <c r="L71" i="2"/>
  <c r="M71" i="2"/>
  <c r="N71" i="2"/>
  <c r="O71" i="2"/>
  <c r="P71" i="2"/>
  <c r="F61" i="2"/>
  <c r="G61" i="2"/>
  <c r="H61" i="2"/>
  <c r="I61" i="2"/>
  <c r="J61" i="2"/>
  <c r="K61" i="2"/>
  <c r="L61" i="2"/>
  <c r="M61" i="2"/>
  <c r="N61" i="2"/>
  <c r="O61" i="2"/>
  <c r="P61" i="2"/>
  <c r="F53" i="2"/>
  <c r="G53" i="2"/>
  <c r="H53" i="2"/>
  <c r="I53" i="2"/>
  <c r="J53" i="2"/>
  <c r="K53" i="2"/>
  <c r="L53" i="2"/>
  <c r="M53" i="2"/>
  <c r="N53" i="2"/>
  <c r="O53" i="2"/>
  <c r="P53" i="2"/>
  <c r="F45" i="2"/>
  <c r="G45" i="2"/>
  <c r="H45" i="2"/>
  <c r="I45" i="2"/>
  <c r="J45" i="2"/>
  <c r="K45" i="2"/>
  <c r="L45" i="2"/>
  <c r="M45" i="2"/>
  <c r="N45" i="2"/>
  <c r="O45" i="2"/>
  <c r="P45" i="2"/>
  <c r="F35" i="2"/>
  <c r="G35" i="2"/>
  <c r="H35" i="2"/>
  <c r="I35" i="2"/>
  <c r="J35" i="2"/>
  <c r="K35" i="2"/>
  <c r="L35" i="2"/>
  <c r="M35" i="2"/>
  <c r="N35" i="2"/>
  <c r="O35" i="2"/>
  <c r="P35" i="2"/>
  <c r="F20" i="2"/>
  <c r="G20" i="2"/>
  <c r="H20" i="2"/>
  <c r="I20" i="2"/>
  <c r="J20" i="2"/>
  <c r="K20" i="2"/>
  <c r="L20" i="2"/>
  <c r="M20" i="2"/>
  <c r="N20" i="2"/>
  <c r="O20" i="2"/>
  <c r="G9" i="2"/>
  <c r="H9" i="2"/>
  <c r="I9" i="2"/>
  <c r="J9" i="2"/>
  <c r="K9" i="2"/>
  <c r="L9" i="2"/>
  <c r="M9" i="2"/>
  <c r="N9" i="2"/>
  <c r="O9" i="2"/>
  <c r="P9" i="2"/>
  <c r="F9" i="2"/>
  <c r="E8" i="2"/>
  <c r="E83" i="2"/>
  <c r="E71" i="2"/>
  <c r="E61" i="2"/>
  <c r="E53" i="2"/>
  <c r="E45" i="2"/>
  <c r="E35" i="2"/>
  <c r="E20" i="2"/>
  <c r="E9" i="2"/>
  <c r="P83" i="2" l="1"/>
  <c r="P8" i="2" s="1"/>
  <c r="D73" i="2" l="1"/>
  <c r="D74" i="2"/>
  <c r="D75" i="2"/>
  <c r="D76" i="2"/>
  <c r="D77" i="2"/>
  <c r="D78" i="2"/>
  <c r="D79" i="2"/>
  <c r="D80" i="2"/>
  <c r="D81" i="2"/>
  <c r="D82" i="2"/>
  <c r="D72" i="2"/>
  <c r="D49" i="2"/>
  <c r="D52" i="2"/>
  <c r="D14" i="2"/>
  <c r="D17" i="2"/>
  <c r="D18" i="2"/>
  <c r="D71" i="2" l="1"/>
  <c r="B12" i="2"/>
  <c r="D12" i="2" s="1"/>
  <c r="B13" i="2"/>
  <c r="D13" i="2" s="1"/>
  <c r="B15" i="2"/>
  <c r="D15" i="2" s="1"/>
  <c r="B16" i="2"/>
  <c r="D16" i="2" s="1"/>
  <c r="C45" i="2"/>
  <c r="C9" i="2"/>
  <c r="C71" i="2"/>
  <c r="C61" i="2"/>
  <c r="C53" i="2"/>
  <c r="C35" i="2"/>
  <c r="C20" i="2"/>
  <c r="B18" i="2"/>
  <c r="B17" i="2"/>
  <c r="I30" i="2" l="1"/>
  <c r="H16" i="2" l="1"/>
  <c r="E81" i="3" l="1"/>
  <c r="E59" i="3" l="1"/>
  <c r="E51" i="3"/>
  <c r="E43" i="3"/>
  <c r="E33" i="3"/>
  <c r="E16" i="3"/>
  <c r="E9" i="3" s="1"/>
  <c r="E18" i="3"/>
  <c r="E8" i="3" l="1"/>
  <c r="D59" i="3"/>
  <c r="D18" i="3"/>
  <c r="D9" i="3"/>
  <c r="D51" i="3"/>
  <c r="D43" i="3"/>
  <c r="D33" i="3"/>
  <c r="B14" i="3"/>
  <c r="B80" i="3"/>
  <c r="B79" i="3"/>
  <c r="B78" i="3"/>
  <c r="B77" i="3"/>
  <c r="B76" i="3"/>
  <c r="B75" i="3"/>
  <c r="B73" i="3"/>
  <c r="B72" i="3"/>
  <c r="B71" i="3"/>
  <c r="B70" i="3"/>
  <c r="B68" i="3"/>
  <c r="B67" i="3"/>
  <c r="B66" i="3"/>
  <c r="B65" i="3"/>
  <c r="B64" i="3"/>
  <c r="B63" i="3"/>
  <c r="B62" i="3"/>
  <c r="B61" i="3"/>
  <c r="B60" i="3"/>
  <c r="C59" i="3"/>
  <c r="B58" i="3"/>
  <c r="B57" i="3"/>
  <c r="B56" i="3"/>
  <c r="B55" i="3"/>
  <c r="B54" i="3"/>
  <c r="B53" i="3"/>
  <c r="B52" i="3"/>
  <c r="C51" i="3"/>
  <c r="B50" i="3"/>
  <c r="B49" i="3"/>
  <c r="B48" i="3"/>
  <c r="B47" i="3"/>
  <c r="B46" i="3"/>
  <c r="B45" i="3"/>
  <c r="B44" i="3"/>
  <c r="C43" i="3"/>
  <c r="B42" i="3"/>
  <c r="B41" i="3"/>
  <c r="B40" i="3"/>
  <c r="B39" i="3"/>
  <c r="B38" i="3"/>
  <c r="B37" i="3"/>
  <c r="B36" i="3"/>
  <c r="B35" i="3"/>
  <c r="B34" i="3"/>
  <c r="C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P19" i="3"/>
  <c r="B19" i="3"/>
  <c r="C18" i="3"/>
  <c r="B17" i="3"/>
  <c r="B16" i="3"/>
  <c r="B15" i="3"/>
  <c r="B13" i="3"/>
  <c r="B12" i="3"/>
  <c r="P11" i="3"/>
  <c r="B11" i="3"/>
  <c r="B10" i="3"/>
  <c r="C9" i="3"/>
  <c r="AA8" i="3"/>
  <c r="T8" i="3"/>
  <c r="U8" i="3" s="1"/>
  <c r="V8" i="3" s="1"/>
  <c r="W8" i="3" s="1"/>
  <c r="X8" i="3" s="1"/>
  <c r="Y8" i="3" s="1"/>
  <c r="B43" i="3" l="1"/>
  <c r="D8" i="3"/>
  <c r="B74" i="3"/>
  <c r="C81" i="3"/>
  <c r="B59" i="3"/>
  <c r="B51" i="3"/>
  <c r="B33" i="3"/>
  <c r="B18" i="3"/>
  <c r="B9" i="3"/>
  <c r="B69" i="3"/>
  <c r="Z7" i="3"/>
  <c r="AA7" i="3" s="1"/>
  <c r="B25" i="2"/>
  <c r="D25" i="2" s="1"/>
  <c r="B24" i="2"/>
  <c r="D24" i="2" s="1"/>
  <c r="B23" i="2"/>
  <c r="D23" i="2" s="1"/>
  <c r="B22" i="2"/>
  <c r="D22" i="2" s="1"/>
  <c r="R21" i="2"/>
  <c r="B82" i="2"/>
  <c r="B81" i="2"/>
  <c r="B80" i="2"/>
  <c r="B79" i="2"/>
  <c r="B78" i="2"/>
  <c r="B77" i="2"/>
  <c r="B75" i="2"/>
  <c r="B74" i="2"/>
  <c r="B73" i="2"/>
  <c r="B70" i="2"/>
  <c r="D70" i="2" s="1"/>
  <c r="B69" i="2"/>
  <c r="D69" i="2" s="1"/>
  <c r="B68" i="2"/>
  <c r="D68" i="2" s="1"/>
  <c r="B67" i="2"/>
  <c r="D67" i="2" s="1"/>
  <c r="B66" i="2"/>
  <c r="D66" i="2" s="1"/>
  <c r="B65" i="2"/>
  <c r="D65" i="2" s="1"/>
  <c r="B64" i="2"/>
  <c r="D64" i="2" s="1"/>
  <c r="B63" i="2"/>
  <c r="D63" i="2" s="1"/>
  <c r="B62" i="2"/>
  <c r="D62" i="2" s="1"/>
  <c r="B60" i="2"/>
  <c r="D60" i="2" s="1"/>
  <c r="B59" i="2"/>
  <c r="D59" i="2" s="1"/>
  <c r="B58" i="2"/>
  <c r="D58" i="2" s="1"/>
  <c r="B57" i="2"/>
  <c r="D57" i="2" s="1"/>
  <c r="B56" i="2"/>
  <c r="D56" i="2" s="1"/>
  <c r="B55" i="2"/>
  <c r="D55" i="2" s="1"/>
  <c r="B54" i="2"/>
  <c r="D54" i="2" s="1"/>
  <c r="B51" i="2"/>
  <c r="D51" i="2" s="1"/>
  <c r="B50" i="2"/>
  <c r="D50" i="2" s="1"/>
  <c r="B48" i="2"/>
  <c r="D48" i="2" s="1"/>
  <c r="B47" i="2"/>
  <c r="D47" i="2" s="1"/>
  <c r="B46" i="2"/>
  <c r="D46" i="2" s="1"/>
  <c r="B44" i="2"/>
  <c r="D44" i="2" s="1"/>
  <c r="B43" i="2"/>
  <c r="D43" i="2" s="1"/>
  <c r="B42" i="2"/>
  <c r="D42" i="2" s="1"/>
  <c r="B41" i="2"/>
  <c r="D41" i="2" s="1"/>
  <c r="B40" i="2"/>
  <c r="D40" i="2" s="1"/>
  <c r="B39" i="2"/>
  <c r="D39" i="2" s="1"/>
  <c r="B38" i="2"/>
  <c r="D38" i="2" s="1"/>
  <c r="B37" i="2"/>
  <c r="D37" i="2" s="1"/>
  <c r="B36" i="2"/>
  <c r="D36" i="2" s="1"/>
  <c r="B34" i="2"/>
  <c r="D34" i="2" s="1"/>
  <c r="B33" i="2"/>
  <c r="D33" i="2" s="1"/>
  <c r="B32" i="2"/>
  <c r="D32" i="2" s="1"/>
  <c r="B31" i="2"/>
  <c r="D31" i="2" s="1"/>
  <c r="B30" i="2"/>
  <c r="D30" i="2" s="1"/>
  <c r="B29" i="2"/>
  <c r="D29" i="2" s="1"/>
  <c r="B28" i="2"/>
  <c r="D28" i="2" s="1"/>
  <c r="B27" i="2"/>
  <c r="D27" i="2" s="1"/>
  <c r="B26" i="2"/>
  <c r="D26" i="2" s="1"/>
  <c r="B21" i="2"/>
  <c r="D21" i="2" s="1"/>
  <c r="B19" i="2"/>
  <c r="D19" i="2" s="1"/>
  <c r="R11" i="2"/>
  <c r="AC8" i="2"/>
  <c r="W8" i="2"/>
  <c r="X8" i="2" s="1"/>
  <c r="V8" i="2"/>
  <c r="D35" i="2" l="1"/>
  <c r="D53" i="2"/>
  <c r="D45" i="2"/>
  <c r="D61" i="2"/>
  <c r="D20" i="2"/>
  <c r="B45" i="2"/>
  <c r="B8" i="3"/>
  <c r="B81" i="3"/>
  <c r="B76" i="2"/>
  <c r="B53" i="2"/>
  <c r="B61" i="2"/>
  <c r="B20" i="2"/>
  <c r="B71" i="2"/>
  <c r="B35" i="2"/>
  <c r="Y8" i="2"/>
  <c r="Z8" i="2" s="1"/>
  <c r="AA8" i="2" s="1"/>
  <c r="B11" i="2"/>
  <c r="D11" i="2" s="1"/>
  <c r="AB7" i="2" l="1"/>
  <c r="AC7" i="2" s="1"/>
  <c r="B10" i="2" l="1"/>
  <c r="B9" i="2" l="1"/>
  <c r="B83" i="2" s="1"/>
  <c r="B8" i="2" s="1"/>
  <c r="D10" i="2"/>
  <c r="D9" i="2" s="1"/>
  <c r="D83" i="2" s="1"/>
  <c r="D8" i="2" s="1"/>
</calcChain>
</file>

<file path=xl/sharedStrings.xml><?xml version="1.0" encoding="utf-8"?>
<sst xmlns="http://schemas.openxmlformats.org/spreadsheetml/2006/main" count="230" uniqueCount="129">
  <si>
    <t>Notas:</t>
  </si>
  <si>
    <t>PROGRAMA PROGRESANDO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</si>
  <si>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</si>
  <si>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</si>
  <si>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</si>
  <si>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</si>
  <si>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</si>
  <si>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</si>
  <si>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Detalle</t>
  </si>
  <si>
    <t>Total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</si>
  <si>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</si>
  <si>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</si>
  <si>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</si>
  <si>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</si>
  <si>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</si>
  <si>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</si>
  <si>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</si>
  <si>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</si>
  <si>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</si>
  <si>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</si>
  <si>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</si>
  <si>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</si>
  <si>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</si>
  <si>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</si>
  <si>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</si>
  <si>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2.1.1.2- REMUNERACION AL PERSONAL CON CARÁCTER TRANSITORIO</t>
  </si>
  <si>
    <t>2.1.1.5 PRESTACIONES ECONOMICAS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</si>
  <si>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</si>
  <si>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</si>
  <si>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</si>
  <si>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</si>
  <si>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</si>
  <si>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</si>
  <si>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</si>
  <si>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</si>
  <si>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</si>
  <si>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</si>
  <si>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</si>
  <si>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</si>
  <si>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</si>
  <si>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2.2.8.8 - IMPUESTOS DERECHOS Y TASAS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</si>
  <si>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</si>
  <si>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</si>
  <si>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</si>
  <si>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</si>
  <si>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</si>
  <si>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</si>
  <si>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</si>
  <si>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</si>
  <si>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</si>
  <si>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</si>
  <si>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</si>
  <si>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</si>
  <si>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</si>
  <si>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</si>
  <si>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</si>
  <si>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</si>
  <si>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</si>
  <si>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</si>
  <si>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</si>
  <si>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</si>
  <si>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</si>
  <si>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</si>
  <si>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</si>
  <si>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</si>
  <si>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</si>
  <si>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</si>
  <si>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</si>
  <si>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</si>
  <si>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</si>
  <si>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</si>
  <si>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</si>
  <si>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</si>
  <si>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</si>
  <si>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</si>
  <si>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</si>
  <si>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</si>
  <si>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</si>
  <si>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</si>
  <si>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</si>
  <si>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</si>
  <si>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</si>
  <si>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</si>
  <si>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</si>
  <si>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</si>
  <si>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</si>
  <si>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</si>
  <si>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</si>
  <si>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</si>
  <si>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</si>
  <si>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</si>
  <si>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</si>
  <si>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</si>
  <si>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</si>
  <si>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</si>
  <si>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</si>
  <si>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</si>
  <si>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</si>
  <si>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</si>
  <si>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</si>
  <si>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Preparado Por:</t>
  </si>
  <si>
    <t>Revisado Por:</t>
  </si>
  <si>
    <t>TOTAL APLICACIONES FINANCIERAS</t>
  </si>
  <si>
    <t>Enc. Presupuesto</t>
  </si>
  <si>
    <t>Enc. Contabilidad</t>
  </si>
  <si>
    <t>Lic. Angela Ortega</t>
  </si>
  <si>
    <t>Lic. Oscar Hernandez</t>
  </si>
  <si>
    <t>2.2.1.5.01</t>
  </si>
  <si>
    <t>2.2.1.6.01</t>
  </si>
  <si>
    <t>2.2.1.7.01</t>
  </si>
  <si>
    <t>2.2.1.8.01</t>
  </si>
  <si>
    <t>2.1.2.2.03-</t>
  </si>
  <si>
    <t>Z</t>
  </si>
  <si>
    <t>2.1.5.1 - CONTRIBUCIONES A LA SEGURIDAD SOCIAL</t>
  </si>
  <si>
    <t>2.1.5.2 - CONTRIBUCIONES A LA SEGURIDAD SOCIAL</t>
  </si>
  <si>
    <t>2.1.5.3 - CONTRIBUCIONES A LA SEGURIDAD SOCIAL</t>
  </si>
  <si>
    <t>2.1.1.5.04 - SOBRESUELDOS</t>
  </si>
  <si>
    <t xml:space="preserve">  </t>
  </si>
  <si>
    <t>2.1.2.2 - COMPENSACION</t>
  </si>
  <si>
    <t xml:space="preserve">PRESUPUESTO  APROBADO </t>
  </si>
  <si>
    <t>PRESUPUESTO  MODIFICADO</t>
  </si>
  <si>
    <t xml:space="preserve">PRESUPUESTO  VIGENTE </t>
  </si>
  <si>
    <t>PROGRAMA SUPÉRATE</t>
  </si>
  <si>
    <t xml:space="preserve">REALIZADO POR </t>
  </si>
  <si>
    <t xml:space="preserve">ROSANNA BATISTA </t>
  </si>
  <si>
    <t xml:space="preserve">CORDIANDORA FINAZAS </t>
  </si>
  <si>
    <t xml:space="preserve">ALEXANDER PUJOLS </t>
  </si>
  <si>
    <t xml:space="preserve">ENCARGADO CONTABILIDAD </t>
  </si>
  <si>
    <t xml:space="preserve">REVISADO POR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</si>
</sst>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$_-;\-* #,##0.00\ _$_-;_-* &quot;-&quot;??\ _$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indexed="8"/>
      <name val="Calibri"/>
      <family val="2"/>
      <scheme val="minor"/>
    </font>
    <font>
      <sz val="10"/>
      <color indexed="8"/>
      <name val="MS Sans Serif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</cellStyleXfs>
  <cellXfs count="76">
    <xf numFmtId="0" fontId="0" fillId="0" borderId="0" xfId="0"/>
    <xf numFmtId="0" fontId="3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Fill="1" applyBorder="1"/>
    <xf numFmtId="43" fontId="3" fillId="0" borderId="0" xfId="1" applyFont="1" applyFill="1" applyBorder="1"/>
    <xf numFmtId="43" fontId="3" fillId="0" borderId="0" xfId="1" applyFont="1" applyFill="1" applyBorder="1" applyAlignment="1">
      <alignment horizontal="left" vertical="center" wrapText="1" indent="2"/>
    </xf>
    <xf numFmtId="43" fontId="1" fillId="0" borderId="0" xfId="1" applyFont="1" applyFill="1"/>
    <xf numFmtId="43" fontId="3" fillId="0" borderId="0" xfId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vertical="center" wrapText="1"/>
    </xf>
    <xf numFmtId="43" fontId="2" fillId="2" borderId="0" xfId="1" applyFont="1" applyFill="1" applyBorder="1" applyAlignment="1">
      <alignment horizontal="center" vertical="center" wrapText="1"/>
    </xf>
    <xf numFmtId="43" fontId="3" fillId="0" borderId="0" xfId="0" applyNumberFormat="1" applyFont="1" applyBorder="1"/>
    <xf numFmtId="0" fontId="2" fillId="0" borderId="0" xfId="0" applyFont="1" applyFill="1" applyBorder="1" applyAlignment="1">
      <alignment horizontal="left" vertical="center" wrapText="1"/>
    </xf>
    <xf numFmtId="43" fontId="2" fillId="0" borderId="0" xfId="1" applyFont="1" applyFill="1" applyBorder="1" applyAlignment="1">
      <alignment horizontal="left" vertical="center" wrapText="1"/>
    </xf>
    <xf numFmtId="43" fontId="2" fillId="0" borderId="0" xfId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 wrapText="1"/>
    </xf>
    <xf numFmtId="43" fontId="2" fillId="3" borderId="0" xfId="1" applyFont="1" applyFill="1" applyBorder="1"/>
    <xf numFmtId="43" fontId="2" fillId="3" borderId="0" xfId="1" applyFont="1" applyFill="1" applyBorder="1" applyAlignment="1">
      <alignment horizontal="center"/>
    </xf>
    <xf numFmtId="0" fontId="3" fillId="3" borderId="0" xfId="0" applyFont="1" applyFill="1" applyBorder="1"/>
    <xf numFmtId="9" fontId="3" fillId="3" borderId="0" xfId="2" applyFont="1" applyFill="1" applyBorder="1"/>
    <xf numFmtId="0" fontId="3" fillId="0" borderId="0" xfId="0" applyFont="1" applyFill="1" applyBorder="1" applyAlignment="1">
      <alignment horizontal="left" vertical="center" wrapText="1" indent="2"/>
    </xf>
    <xf numFmtId="43" fontId="3" fillId="0" borderId="0" xfId="0" applyNumberFormat="1" applyFont="1" applyFill="1" applyBorder="1"/>
    <xf numFmtId="43" fontId="3" fillId="3" borderId="0" xfId="1" applyFont="1" applyFill="1" applyBorder="1"/>
    <xf numFmtId="164" fontId="3" fillId="0" borderId="0" xfId="0" applyNumberFormat="1" applyFont="1" applyFill="1" applyBorder="1"/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43" fontId="3" fillId="3" borderId="0" xfId="1" applyFont="1" applyFill="1" applyBorder="1" applyAlignment="1">
      <alignment horizontal="left" vertical="center" wrapText="1" indent="2"/>
    </xf>
    <xf numFmtId="43" fontId="3" fillId="3" borderId="0" xfId="1" applyFont="1" applyFill="1" applyBorder="1" applyAlignment="1">
      <alignment horizontal="center"/>
    </xf>
    <xf numFmtId="43" fontId="2" fillId="3" borderId="0" xfId="1" applyFont="1" applyFill="1" applyBorder="1" applyAlignment="1">
      <alignment horizontal="left" vertical="center" wrapText="1" indent="2"/>
    </xf>
    <xf numFmtId="0" fontId="2" fillId="0" borderId="0" xfId="0" applyFont="1" applyFill="1" applyBorder="1"/>
    <xf numFmtId="0" fontId="3" fillId="0" borderId="0" xfId="0" applyFont="1" applyBorder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43" fontId="3" fillId="0" borderId="0" xfId="1" applyFont="1" applyBorder="1"/>
    <xf numFmtId="43" fontId="3" fillId="0" borderId="0" xfId="1" applyFont="1" applyBorder="1" applyAlignment="1">
      <alignment horizontal="center"/>
    </xf>
    <xf numFmtId="43" fontId="2" fillId="0" borderId="0" xfId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 indent="2"/>
    </xf>
    <xf numFmtId="43" fontId="4" fillId="0" borderId="0" xfId="1" applyFont="1" applyFill="1" applyBorder="1" applyAlignment="1">
      <alignment horizontal="left" vertical="center" wrapText="1" indent="2"/>
    </xf>
    <xf numFmtId="0" fontId="5" fillId="0" borderId="0" xfId="0" applyFont="1" applyFill="1"/>
    <xf numFmtId="43" fontId="4" fillId="0" borderId="0" xfId="1" applyFont="1" applyFill="1" applyBorder="1"/>
    <xf numFmtId="0" fontId="4" fillId="0" borderId="0" xfId="0" applyFont="1"/>
    <xf numFmtId="43" fontId="4" fillId="0" borderId="0" xfId="1" applyFont="1" applyFill="1" applyBorder="1" applyAlignment="1">
      <alignment horizontal="center"/>
    </xf>
    <xf numFmtId="0" fontId="4" fillId="0" borderId="0" xfId="0" applyFont="1" applyFill="1" applyBorder="1"/>
    <xf numFmtId="0" fontId="2" fillId="0" borderId="0" xfId="0" applyFont="1" applyFill="1"/>
    <xf numFmtId="0" fontId="3" fillId="0" borderId="0" xfId="0" applyFont="1"/>
    <xf numFmtId="0" fontId="4" fillId="0" borderId="0" xfId="0" applyFont="1" applyBorder="1"/>
    <xf numFmtId="43" fontId="4" fillId="0" borderId="0" xfId="1" applyFont="1" applyBorder="1"/>
    <xf numFmtId="4" fontId="4" fillId="0" borderId="0" xfId="0" applyNumberFormat="1" applyFont="1" applyBorder="1"/>
    <xf numFmtId="43" fontId="4" fillId="0" borderId="0" xfId="1" applyFont="1" applyBorder="1" applyAlignment="1">
      <alignment horizontal="center"/>
    </xf>
    <xf numFmtId="4" fontId="3" fillId="0" borderId="0" xfId="0" applyNumberFormat="1" applyFont="1" applyBorder="1"/>
    <xf numFmtId="43" fontId="7" fillId="0" borderId="0" xfId="1" applyFont="1" applyFill="1" applyBorder="1"/>
    <xf numFmtId="43" fontId="7" fillId="0" borderId="0" xfId="1" applyFont="1" applyFill="1" applyBorder="1" applyAlignment="1">
      <alignment horizontal="center"/>
    </xf>
    <xf numFmtId="0" fontId="6" fillId="2" borderId="0" xfId="0" applyFont="1" applyFill="1" applyBorder="1" applyAlignment="1">
      <alignment vertical="center" wrapText="1"/>
    </xf>
    <xf numFmtId="43" fontId="6" fillId="2" borderId="0" xfId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43" fontId="6" fillId="0" borderId="0" xfId="1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 indent="2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43" fontId="9" fillId="0" borderId="0" xfId="1" applyFont="1" applyFill="1" applyBorder="1"/>
    <xf numFmtId="43" fontId="8" fillId="0" borderId="0" xfId="1" applyFont="1" applyFill="1" applyBorder="1" applyAlignment="1">
      <alignment horizontal="left" vertical="center" wrapText="1"/>
    </xf>
    <xf numFmtId="43" fontId="8" fillId="0" borderId="0" xfId="1" applyFont="1" applyFill="1" applyBorder="1" applyAlignment="1">
      <alignment horizontal="center" vertical="center" wrapText="1"/>
    </xf>
    <xf numFmtId="43" fontId="9" fillId="0" borderId="0" xfId="1" applyFont="1" applyBorder="1" applyAlignment="1">
      <alignment horizontal="left" vertical="center" wrapText="1"/>
    </xf>
    <xf numFmtId="43" fontId="9" fillId="0" borderId="0" xfId="1" applyFont="1" applyBorder="1"/>
    <xf numFmtId="43" fontId="9" fillId="0" borderId="0" xfId="1" applyFont="1" applyBorder="1" applyAlignment="1">
      <alignment horizontal="center"/>
    </xf>
    <xf numFmtId="43" fontId="8" fillId="0" borderId="0" xfId="1" applyFont="1" applyFill="1" applyBorder="1" applyAlignment="1">
      <alignment vertical="center" wrapText="1"/>
    </xf>
    <xf numFmtId="43" fontId="3" fillId="0" borderId="1" xfId="1" applyFont="1" applyBorder="1"/>
    <xf numFmtId="4" fontId="10" fillId="0" borderId="0" xfId="0" applyNumberFormat="1" applyFont="1" applyAlignment="1">
      <alignment vertical="center"/>
    </xf>
    <xf numFmtId="43" fontId="3" fillId="0" borderId="0" xfId="1" applyFont="1"/>
    <xf numFmtId="43" fontId="3" fillId="4" borderId="0" xfId="1" applyFont="1" applyFill="1" applyAlignment="1">
      <alignment vertical="center"/>
    </xf>
    <xf numFmtId="43" fontId="3" fillId="0" borderId="0" xfId="1" applyFont="1" applyAlignment="1">
      <alignment vertical="center"/>
    </xf>
    <xf numFmtId="43" fontId="2" fillId="0" borderId="0" xfId="1" applyFont="1" applyBorder="1" applyAlignment="1">
      <alignment horizontal="center"/>
    </xf>
    <xf numFmtId="4" fontId="3" fillId="0" borderId="0" xfId="0" applyNumberFormat="1" applyFont="1" applyFill="1" applyBorder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</cellXfs>
  <cellStyles count="4">
    <cellStyle name="Millares" xfId="1" builtinId="3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152400</xdr:rowOff>
    </xdr:from>
    <xdr:to>
      <xdr:col>0</xdr:col>
      <xdr:colOff>2543175</xdr:colOff>
      <xdr:row>4</xdr:row>
      <xdr:rowOff>238125</xdr:rowOff>
    </xdr:to>
    <xdr:pic>
      <xdr:nvPicPr>
        <xdr:cNvPr id="2" name="2 Imagen" descr="C:\Users\c.acevedo\Pictures\descarga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52400"/>
          <a:ext cx="219075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152400</xdr:rowOff>
    </xdr:from>
    <xdr:to>
      <xdr:col>0</xdr:col>
      <xdr:colOff>2543175</xdr:colOff>
      <xdr:row>4</xdr:row>
      <xdr:rowOff>238125</xdr:rowOff>
    </xdr:to>
    <xdr:pic>
      <xdr:nvPicPr>
        <xdr:cNvPr id="2" name="2 Imagen" descr="C:\Users\c.acevedo\Pictures\descarga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52400"/>
          <a:ext cx="219075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6"/>
  <sheetViews>
    <sheetView view="pageBreakPreview" topLeftCell="A67" zoomScale="55" zoomScaleNormal="40" zoomScaleSheetLayoutView="55" workbookViewId="0">
      <selection activeCell="D81" sqref="D81:E81"/>
    </sheetView>
  </sheetViews>
  <sheetFormatPr baseColWidth="10" defaultColWidth="9.140625" defaultRowHeight="21" x14ac:dyDescent="0.35"/>
  <cols>
    <col min="1" max="1" width="116.5703125" style="1" customWidth="1"/>
    <col min="2" max="2" width="29" style="33" customWidth="1"/>
    <col min="3" max="3" width="29.7109375" style="33" customWidth="1"/>
    <col min="4" max="4" width="27.42578125" style="33" customWidth="1"/>
    <col min="5" max="5" width="27.85546875" style="33" customWidth="1"/>
    <col min="6" max="6" width="28.5703125" style="33" customWidth="1"/>
    <col min="7" max="7" width="28.7109375" style="33" customWidth="1"/>
    <col min="8" max="8" width="30.28515625" style="33" customWidth="1"/>
    <col min="9" max="9" width="27.28515625" style="33" customWidth="1"/>
    <col min="10" max="10" width="28.85546875" style="33" customWidth="1"/>
    <col min="11" max="11" width="27.5703125" style="33" customWidth="1"/>
    <col min="12" max="12" width="27.28515625" style="34" customWidth="1"/>
    <col min="13" max="13" width="27.85546875" style="33" customWidth="1"/>
    <col min="14" max="14" width="29.140625" style="33" customWidth="1"/>
    <col min="15" max="15" width="9.140625" style="1"/>
    <col min="16" max="16" width="96.7109375" style="1" bestFit="1" customWidth="1"/>
    <col min="17" max="17" width="9.140625" style="1"/>
    <col min="18" max="19" width="9.140625" style="1" bestFit="1" customWidth="1"/>
    <col min="20" max="25" width="8.5703125" style="1" bestFit="1" customWidth="1"/>
    <col min="26" max="27" width="10" style="1" bestFit="1" customWidth="1"/>
    <col min="28" max="16384" width="9.140625" style="1"/>
  </cols>
  <sheetData>
    <row r="1" spans="1:27" x14ac:dyDescent="0.35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P1" s="2" t="s">
        <v>0</v>
      </c>
    </row>
    <row r="2" spans="1:27" x14ac:dyDescent="0.3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P2" s="3" t="s">
        <v>2</v>
      </c>
    </row>
    <row r="3" spans="1:27" x14ac:dyDescent="0.35">
      <c r="A3" s="74">
        <v>2021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P3" s="3" t="s">
        <v>3</v>
      </c>
    </row>
    <row r="4" spans="1:27" x14ac:dyDescent="0.35">
      <c r="A4" s="75" t="s">
        <v>4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P4" s="3" t="s">
        <v>5</v>
      </c>
    </row>
    <row r="5" spans="1:27" x14ac:dyDescent="0.35">
      <c r="A5" s="74" t="s">
        <v>6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P5" s="3" t="s">
        <v>7</v>
      </c>
    </row>
    <row r="6" spans="1:27" s="4" customFormat="1" x14ac:dyDescent="0.35">
      <c r="B6" s="5"/>
      <c r="C6" s="5"/>
      <c r="D6" s="5"/>
      <c r="E6" s="5"/>
      <c r="F6" s="6"/>
      <c r="G6" s="5"/>
      <c r="H6" s="5"/>
      <c r="I6" s="7"/>
      <c r="J6" s="5"/>
      <c r="K6" s="5"/>
      <c r="L6" s="8"/>
      <c r="M6" s="5"/>
      <c r="N6" s="5"/>
      <c r="P6" s="9"/>
    </row>
    <row r="7" spans="1:27" x14ac:dyDescent="0.35">
      <c r="A7" s="10" t="s">
        <v>8</v>
      </c>
      <c r="B7" s="11" t="s">
        <v>9</v>
      </c>
      <c r="C7" s="11" t="s">
        <v>10</v>
      </c>
      <c r="D7" s="11" t="s">
        <v>11</v>
      </c>
      <c r="E7" s="11" t="s">
        <v>12</v>
      </c>
      <c r="F7" s="11" t="s">
        <v>13</v>
      </c>
      <c r="G7" s="11" t="s">
        <v>14</v>
      </c>
      <c r="H7" s="11" t="s">
        <v>15</v>
      </c>
      <c r="I7" s="11" t="s">
        <v>16</v>
      </c>
      <c r="J7" s="11" t="s">
        <v>17</v>
      </c>
      <c r="K7" s="11" t="s">
        <v>18</v>
      </c>
      <c r="L7" s="11" t="s">
        <v>19</v>
      </c>
      <c r="M7" s="11" t="s">
        <v>20</v>
      </c>
      <c r="N7" s="11" t="s">
        <v>21</v>
      </c>
      <c r="Z7" s="12">
        <f>SUM(R8:Z8)</f>
        <v>11.029108875781253</v>
      </c>
      <c r="AA7" s="12">
        <f>+Z7+AA8</f>
        <v>13.989108875781252</v>
      </c>
    </row>
    <row r="8" spans="1:27" s="4" customFormat="1" x14ac:dyDescent="0.35">
      <c r="A8" s="13" t="s">
        <v>22</v>
      </c>
      <c r="B8" s="14">
        <f>+B9+B18+B33+B43+B51+B59+B69</f>
        <v>389473090.46999997</v>
      </c>
      <c r="C8" s="14">
        <v>53708220.130000003</v>
      </c>
      <c r="D8" s="14">
        <f>D9+D18+D33+D43+D51+D59</f>
        <v>165193392.19</v>
      </c>
      <c r="E8" s="14">
        <f>E9+E18+E33+E43+E51+E59</f>
        <v>170571478.15000004</v>
      </c>
      <c r="F8" s="14"/>
      <c r="G8" s="14"/>
      <c r="H8" s="14"/>
      <c r="I8" s="14"/>
      <c r="J8" s="14"/>
      <c r="K8" s="14"/>
      <c r="L8" s="15"/>
      <c r="M8" s="14"/>
      <c r="N8" s="14"/>
      <c r="R8" s="5">
        <v>1</v>
      </c>
      <c r="S8" s="5">
        <v>1.05</v>
      </c>
      <c r="T8" s="5">
        <f t="shared" ref="T8:Y8" si="0">+S8*1.05</f>
        <v>1.1025</v>
      </c>
      <c r="U8" s="5">
        <f t="shared" si="0"/>
        <v>1.1576250000000001</v>
      </c>
      <c r="V8" s="5">
        <f t="shared" si="0"/>
        <v>1.2155062500000002</v>
      </c>
      <c r="W8" s="5">
        <f t="shared" si="0"/>
        <v>1.2762815625000004</v>
      </c>
      <c r="X8" s="5">
        <f t="shared" si="0"/>
        <v>1.3400956406250004</v>
      </c>
      <c r="Y8" s="5">
        <f t="shared" si="0"/>
        <v>1.4071004226562505</v>
      </c>
      <c r="Z8" s="5">
        <v>1.48</v>
      </c>
      <c r="AA8" s="5">
        <f>+Z8*2</f>
        <v>2.96</v>
      </c>
    </row>
    <row r="9" spans="1:27" s="19" customFormat="1" x14ac:dyDescent="0.35">
      <c r="A9" s="16" t="s">
        <v>23</v>
      </c>
      <c r="B9" s="17">
        <f>SUM(B10:B17)</f>
        <v>156807742.57999998</v>
      </c>
      <c r="C9" s="17">
        <f>SUM(C10:C17)</f>
        <v>5580768.5599999996</v>
      </c>
      <c r="D9" s="17">
        <f>SUM(D10:D17)</f>
        <v>69478531.180000007</v>
      </c>
      <c r="E9" s="17">
        <f>SUM(E10:E17)</f>
        <v>81748442.840000004</v>
      </c>
      <c r="F9" s="17"/>
      <c r="G9" s="17"/>
      <c r="H9" s="17"/>
      <c r="I9" s="17"/>
      <c r="J9" s="17"/>
      <c r="K9" s="17"/>
      <c r="L9" s="18"/>
      <c r="M9" s="17"/>
      <c r="N9" s="17"/>
      <c r="R9" s="20"/>
    </row>
    <row r="10" spans="1:27" s="4" customFormat="1" x14ac:dyDescent="0.35">
      <c r="A10" s="21" t="s">
        <v>24</v>
      </c>
      <c r="B10" s="6">
        <f>SUM(C10:N10)</f>
        <v>88013196.920000002</v>
      </c>
      <c r="C10" s="6">
        <v>4937677.59</v>
      </c>
      <c r="D10" s="6">
        <v>41550274.829999998</v>
      </c>
      <c r="E10" s="6">
        <v>41525244.5</v>
      </c>
      <c r="F10" s="6"/>
      <c r="G10" s="6"/>
      <c r="H10" s="6"/>
      <c r="I10" s="6"/>
      <c r="J10" s="6"/>
      <c r="K10" s="6"/>
      <c r="L10" s="6"/>
      <c r="M10" s="6"/>
      <c r="N10" s="5"/>
    </row>
    <row r="11" spans="1:27" s="4" customFormat="1" ht="36" customHeight="1" x14ac:dyDescent="0.35">
      <c r="A11" s="21" t="s">
        <v>25</v>
      </c>
      <c r="B11" s="6">
        <f t="shared" ref="B11:B32" si="1">SUM(C11:N11)</f>
        <v>32279930.350000001</v>
      </c>
      <c r="C11" s="6">
        <v>351329.81</v>
      </c>
      <c r="D11" s="6">
        <v>13332758.92</v>
      </c>
      <c r="E11" s="6">
        <v>18595841.620000001</v>
      </c>
      <c r="F11" s="6"/>
      <c r="G11" s="6"/>
      <c r="H11" s="6"/>
      <c r="I11" s="6"/>
      <c r="J11" s="6"/>
      <c r="K11" s="6"/>
      <c r="L11" s="6"/>
      <c r="M11" s="6"/>
      <c r="N11" s="6"/>
      <c r="P11" s="22">
        <f>+M9-52423690.09</f>
        <v>-52423690.090000004</v>
      </c>
    </row>
    <row r="12" spans="1:27" s="4" customFormat="1" x14ac:dyDescent="0.35">
      <c r="A12" s="21" t="s">
        <v>26</v>
      </c>
      <c r="B12" s="6">
        <f t="shared" si="1"/>
        <v>15942924.449999999</v>
      </c>
      <c r="C12" s="5"/>
      <c r="D12" s="6">
        <v>4828337.12</v>
      </c>
      <c r="E12" s="6">
        <v>11114587.33</v>
      </c>
      <c r="F12" s="6"/>
      <c r="G12" s="6"/>
      <c r="H12" s="6"/>
      <c r="I12" s="6"/>
      <c r="J12" s="6"/>
      <c r="K12" s="6"/>
      <c r="L12" s="6"/>
      <c r="M12" s="6"/>
      <c r="N12" s="5"/>
    </row>
    <row r="13" spans="1:27" s="4" customFormat="1" x14ac:dyDescent="0.35">
      <c r="A13" s="21" t="s">
        <v>27</v>
      </c>
      <c r="B13" s="6">
        <f t="shared" si="1"/>
        <v>9346250</v>
      </c>
      <c r="C13" s="6"/>
      <c r="D13" s="6">
        <v>9346250</v>
      </c>
      <c r="E13" s="6"/>
      <c r="F13" s="6"/>
      <c r="G13" s="6"/>
      <c r="H13" s="6"/>
      <c r="I13" s="6"/>
      <c r="J13" s="6"/>
      <c r="K13" s="6"/>
      <c r="L13" s="6"/>
      <c r="M13" s="6"/>
      <c r="N13" s="5"/>
    </row>
    <row r="14" spans="1:27" s="4" customFormat="1" x14ac:dyDescent="0.35">
      <c r="A14" s="21" t="s">
        <v>111</v>
      </c>
      <c r="B14" s="6">
        <f t="shared" si="1"/>
        <v>9847646.2200000007</v>
      </c>
      <c r="C14" s="6"/>
      <c r="D14" s="6">
        <v>20899.150000000001</v>
      </c>
      <c r="E14" s="6">
        <v>9826747.0700000003</v>
      </c>
      <c r="F14" s="6"/>
      <c r="G14" s="6"/>
      <c r="H14" s="6"/>
      <c r="I14" s="6"/>
      <c r="J14" s="6"/>
      <c r="K14" s="6"/>
      <c r="L14" s="6"/>
      <c r="M14" s="6"/>
      <c r="N14" s="5"/>
    </row>
    <row r="15" spans="1:27" s="4" customFormat="1" x14ac:dyDescent="0.35">
      <c r="A15" s="21" t="s">
        <v>28</v>
      </c>
      <c r="B15" s="6">
        <f t="shared" si="1"/>
        <v>741794.6399999999</v>
      </c>
      <c r="C15" s="5">
        <v>279761.15999999997</v>
      </c>
      <c r="D15" s="6">
        <v>154011.16</v>
      </c>
      <c r="E15" s="6">
        <v>308022.32</v>
      </c>
      <c r="F15" s="6"/>
      <c r="G15" s="6"/>
      <c r="H15" s="6"/>
      <c r="I15" s="6"/>
      <c r="J15" s="6"/>
      <c r="K15" s="6"/>
      <c r="L15" s="6"/>
      <c r="M15" s="6"/>
      <c r="N15" s="5"/>
    </row>
    <row r="16" spans="1:27" s="4" customFormat="1" x14ac:dyDescent="0.35">
      <c r="A16" s="21" t="s">
        <v>29</v>
      </c>
      <c r="B16" s="6">
        <f t="shared" si="1"/>
        <v>636000</v>
      </c>
      <c r="C16" s="5">
        <v>12000</v>
      </c>
      <c r="D16" s="6">
        <v>246000</v>
      </c>
      <c r="E16" s="6">
        <f>115400+262600</f>
        <v>378000</v>
      </c>
      <c r="F16" s="6"/>
      <c r="G16" s="6"/>
      <c r="H16" s="6"/>
      <c r="I16" s="6"/>
      <c r="J16" s="6"/>
      <c r="K16" s="6"/>
      <c r="L16" s="6"/>
      <c r="M16" s="6"/>
      <c r="N16" s="5"/>
    </row>
    <row r="17" spans="1:16" s="4" customFormat="1" x14ac:dyDescent="0.35">
      <c r="A17" s="21" t="s">
        <v>30</v>
      </c>
      <c r="B17" s="6">
        <f t="shared" si="1"/>
        <v>0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5"/>
    </row>
    <row r="18" spans="1:16" s="19" customFormat="1" x14ac:dyDescent="0.35">
      <c r="A18" s="16" t="s">
        <v>31</v>
      </c>
      <c r="B18" s="17">
        <f>SUM(B19:B32)</f>
        <v>121307401.22</v>
      </c>
      <c r="C18" s="17">
        <f>SUM(C19:C32)</f>
        <v>21651654.600000001</v>
      </c>
      <c r="D18" s="17">
        <f>SUM(D19:D32)</f>
        <v>49422610.969999999</v>
      </c>
      <c r="E18" s="17">
        <f>SUM(E19:E32)</f>
        <v>50233135.649999999</v>
      </c>
      <c r="F18" s="17"/>
      <c r="G18" s="17"/>
      <c r="H18" s="17"/>
      <c r="I18" s="17"/>
      <c r="J18" s="17"/>
      <c r="K18" s="17"/>
      <c r="L18" s="18"/>
      <c r="M18" s="17"/>
      <c r="N18" s="17"/>
      <c r="P18" s="23">
        <v>66777296.369999997</v>
      </c>
    </row>
    <row r="19" spans="1:16" s="4" customFormat="1" x14ac:dyDescent="0.35">
      <c r="A19" s="21" t="s">
        <v>32</v>
      </c>
      <c r="B19" s="6">
        <f>SUM(C19:N19)</f>
        <v>320296.29000000004</v>
      </c>
      <c r="C19" s="6">
        <v>131379.13</v>
      </c>
      <c r="D19" s="6">
        <v>108191.35</v>
      </c>
      <c r="E19" s="6">
        <v>80725.81</v>
      </c>
      <c r="F19" s="6"/>
      <c r="G19" s="6"/>
      <c r="H19" s="6"/>
      <c r="I19" s="6"/>
      <c r="J19" s="6"/>
      <c r="K19" s="6"/>
      <c r="L19" s="6"/>
      <c r="M19" s="6"/>
      <c r="N19" s="5"/>
      <c r="P19" s="24">
        <f>+P18-M8</f>
        <v>66777296.369999997</v>
      </c>
    </row>
    <row r="20" spans="1:16" s="4" customFormat="1" x14ac:dyDescent="0.35">
      <c r="A20" s="21" t="s">
        <v>107</v>
      </c>
      <c r="B20" s="6">
        <f>SUM(C20:N20)</f>
        <v>5430644.9499999993</v>
      </c>
      <c r="C20" s="6">
        <v>1448464.88</v>
      </c>
      <c r="D20" s="6">
        <v>569618.9</v>
      </c>
      <c r="E20" s="6">
        <v>3412561.17</v>
      </c>
      <c r="F20" s="6"/>
      <c r="G20" s="6"/>
      <c r="H20" s="6"/>
      <c r="I20" s="6"/>
      <c r="J20" s="6"/>
      <c r="K20" s="6"/>
      <c r="L20" s="6"/>
      <c r="M20" s="6"/>
      <c r="N20" s="5"/>
      <c r="P20" s="24"/>
    </row>
    <row r="21" spans="1:16" s="4" customFormat="1" x14ac:dyDescent="0.35">
      <c r="A21" s="21" t="s">
        <v>108</v>
      </c>
      <c r="B21" s="6">
        <f>SUM(C21:N21)</f>
        <v>3869178.2</v>
      </c>
      <c r="C21" s="6">
        <v>1385120.75</v>
      </c>
      <c r="D21" s="6">
        <v>1184869.58</v>
      </c>
      <c r="E21" s="6">
        <v>1299187.8700000001</v>
      </c>
      <c r="F21" s="6"/>
      <c r="G21" s="6"/>
      <c r="H21" s="6"/>
      <c r="I21" s="6"/>
      <c r="J21" s="6"/>
      <c r="K21" s="6"/>
      <c r="L21" s="6"/>
      <c r="M21" s="6"/>
      <c r="N21" s="5"/>
      <c r="P21" s="24"/>
    </row>
    <row r="22" spans="1:16" s="4" customFormat="1" x14ac:dyDescent="0.35">
      <c r="A22" s="21" t="s">
        <v>109</v>
      </c>
      <c r="B22" s="6">
        <f>SUM(C22:N22)</f>
        <v>17665</v>
      </c>
      <c r="C22" s="6">
        <v>900</v>
      </c>
      <c r="D22" s="6">
        <v>5725</v>
      </c>
      <c r="E22" s="6">
        <v>11040</v>
      </c>
      <c r="F22" s="6"/>
      <c r="G22" s="6"/>
      <c r="H22" s="6"/>
      <c r="I22" s="6"/>
      <c r="J22" s="6"/>
      <c r="K22" s="6"/>
      <c r="L22" s="6"/>
      <c r="M22" s="6"/>
      <c r="N22" s="5"/>
      <c r="P22" s="24"/>
    </row>
    <row r="23" spans="1:16" s="4" customFormat="1" x14ac:dyDescent="0.35">
      <c r="A23" s="21" t="s">
        <v>110</v>
      </c>
      <c r="B23" s="6">
        <f>SUM(C23:N23)</f>
        <v>45285</v>
      </c>
      <c r="C23" s="6">
        <v>3620</v>
      </c>
      <c r="D23" s="6">
        <v>3620</v>
      </c>
      <c r="E23" s="6">
        <v>38045</v>
      </c>
      <c r="F23" s="6"/>
      <c r="G23" s="6"/>
      <c r="H23" s="6"/>
      <c r="I23" s="6"/>
      <c r="J23" s="6"/>
      <c r="K23" s="6"/>
      <c r="L23" s="6"/>
      <c r="M23" s="6"/>
      <c r="N23" s="5"/>
      <c r="P23" s="24"/>
    </row>
    <row r="24" spans="1:16" s="4" customFormat="1" x14ac:dyDescent="0.35">
      <c r="A24" s="21" t="s">
        <v>33</v>
      </c>
      <c r="B24" s="6">
        <f t="shared" si="1"/>
        <v>230127.46</v>
      </c>
      <c r="C24" s="6">
        <v>4597.6000000000004</v>
      </c>
      <c r="D24" s="6">
        <v>223341.86</v>
      </c>
      <c r="E24" s="6">
        <v>2188</v>
      </c>
      <c r="F24" s="6"/>
      <c r="G24" s="6"/>
      <c r="H24" s="6"/>
      <c r="I24" s="6"/>
      <c r="J24" s="6"/>
      <c r="K24" s="6"/>
      <c r="L24" s="6"/>
      <c r="M24" s="6"/>
      <c r="N24" s="5"/>
    </row>
    <row r="25" spans="1:16" s="4" customFormat="1" x14ac:dyDescent="0.35">
      <c r="A25" s="21" t="s">
        <v>34</v>
      </c>
      <c r="B25" s="6">
        <f t="shared" si="1"/>
        <v>6026594.7200000007</v>
      </c>
      <c r="C25" s="6">
        <v>1863540.12</v>
      </c>
      <c r="D25" s="6">
        <v>1759310</v>
      </c>
      <c r="E25" s="6">
        <v>2403744.6</v>
      </c>
      <c r="F25" s="6"/>
      <c r="G25" s="6"/>
      <c r="H25" s="6"/>
      <c r="I25" s="6"/>
      <c r="J25" s="6"/>
      <c r="K25" s="6"/>
      <c r="L25" s="6"/>
      <c r="M25" s="6"/>
      <c r="N25" s="5"/>
    </row>
    <row r="26" spans="1:16" s="4" customFormat="1" x14ac:dyDescent="0.35">
      <c r="A26" s="21" t="s">
        <v>35</v>
      </c>
      <c r="B26" s="6">
        <f t="shared" si="1"/>
        <v>26765204.439999998</v>
      </c>
      <c r="C26" s="6">
        <v>167449</v>
      </c>
      <c r="D26" s="6">
        <v>16044127.17</v>
      </c>
      <c r="E26" s="6">
        <v>10553628.27</v>
      </c>
      <c r="F26" s="6"/>
      <c r="G26" s="6"/>
      <c r="H26" s="6"/>
      <c r="I26" s="6"/>
      <c r="J26" s="6"/>
      <c r="K26" s="6"/>
      <c r="L26" s="6"/>
      <c r="M26" s="6"/>
      <c r="N26" s="5"/>
    </row>
    <row r="27" spans="1:16" s="4" customFormat="1" x14ac:dyDescent="0.35">
      <c r="A27" s="21" t="s">
        <v>36</v>
      </c>
      <c r="B27" s="6">
        <f t="shared" si="1"/>
        <v>1495309.2799999998</v>
      </c>
      <c r="C27" s="6"/>
      <c r="D27" s="6">
        <v>107710.39999999999</v>
      </c>
      <c r="E27" s="6">
        <v>1387598.88</v>
      </c>
      <c r="F27" s="6"/>
      <c r="G27" s="6"/>
      <c r="H27" s="6"/>
      <c r="I27" s="6"/>
      <c r="J27" s="6"/>
      <c r="K27" s="6"/>
      <c r="L27" s="6"/>
      <c r="M27" s="6"/>
      <c r="N27" s="5"/>
    </row>
    <row r="28" spans="1:16" s="4" customFormat="1" x14ac:dyDescent="0.35">
      <c r="A28" s="21" t="s">
        <v>37</v>
      </c>
      <c r="B28" s="6">
        <f t="shared" si="1"/>
        <v>732853.39999999991</v>
      </c>
      <c r="C28" s="6"/>
      <c r="D28" s="6">
        <v>220742.3</v>
      </c>
      <c r="E28" s="6">
        <v>512111.1</v>
      </c>
      <c r="F28" s="6"/>
      <c r="G28" s="6"/>
      <c r="H28" s="6"/>
      <c r="I28" s="6"/>
      <c r="J28" s="6"/>
      <c r="K28" s="6"/>
      <c r="L28" s="6"/>
      <c r="M28" s="6"/>
      <c r="N28" s="5"/>
    </row>
    <row r="29" spans="1:16" s="4" customFormat="1" ht="42" x14ac:dyDescent="0.35">
      <c r="A29" s="21" t="s">
        <v>38</v>
      </c>
      <c r="B29" s="6">
        <f t="shared" si="1"/>
        <v>1593571.04</v>
      </c>
      <c r="C29" s="6">
        <v>550320.22</v>
      </c>
      <c r="D29" s="6">
        <v>415839</v>
      </c>
      <c r="E29" s="6">
        <v>627411.81999999995</v>
      </c>
      <c r="F29" s="6"/>
      <c r="G29" s="6"/>
      <c r="H29" s="6"/>
      <c r="I29" s="6"/>
      <c r="J29" s="6"/>
      <c r="K29" s="6"/>
      <c r="L29" s="6"/>
      <c r="M29" s="6"/>
      <c r="N29" s="5"/>
    </row>
    <row r="30" spans="1:16" s="4" customFormat="1" x14ac:dyDescent="0.35">
      <c r="A30" s="21" t="s">
        <v>39</v>
      </c>
      <c r="B30" s="6">
        <f t="shared" si="1"/>
        <v>74612809.730000004</v>
      </c>
      <c r="C30" s="6">
        <v>15949706.9</v>
      </c>
      <c r="D30" s="6">
        <v>28779515.41</v>
      </c>
      <c r="E30" s="6">
        <v>29883587.420000002</v>
      </c>
      <c r="F30" s="6"/>
      <c r="G30" s="6"/>
      <c r="H30" s="6"/>
      <c r="I30" s="6"/>
      <c r="J30" s="6"/>
      <c r="K30" s="6"/>
      <c r="L30" s="6"/>
      <c r="M30" s="6"/>
      <c r="N30" s="5"/>
    </row>
    <row r="31" spans="1:16" s="4" customFormat="1" x14ac:dyDescent="0.35">
      <c r="A31" s="21" t="s">
        <v>40</v>
      </c>
      <c r="B31" s="6">
        <f t="shared" si="1"/>
        <v>0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5"/>
    </row>
    <row r="32" spans="1:16" s="4" customFormat="1" x14ac:dyDescent="0.35">
      <c r="A32" s="21" t="s">
        <v>41</v>
      </c>
      <c r="B32" s="6">
        <f t="shared" si="1"/>
        <v>167861.71</v>
      </c>
      <c r="C32" s="6">
        <v>146556</v>
      </c>
      <c r="D32" s="6"/>
      <c r="E32" s="6">
        <v>21305.71</v>
      </c>
      <c r="F32" s="6"/>
      <c r="G32" s="6"/>
      <c r="H32" s="6"/>
      <c r="I32" s="6"/>
      <c r="J32" s="6"/>
      <c r="K32" s="6"/>
      <c r="L32" s="6"/>
      <c r="M32" s="6"/>
      <c r="N32" s="5"/>
    </row>
    <row r="33" spans="1:14" s="19" customFormat="1" x14ac:dyDescent="0.35">
      <c r="A33" s="16" t="s">
        <v>42</v>
      </c>
      <c r="B33" s="17">
        <f>SUM(B34:B42)</f>
        <v>15085007.890000001</v>
      </c>
      <c r="C33" s="17">
        <f>SUM(C34:C42)</f>
        <v>4498872.09</v>
      </c>
      <c r="D33" s="17">
        <f>SUM(D34:D42)</f>
        <v>2340657.19</v>
      </c>
      <c r="E33" s="17">
        <f>SUM(E34:E42)</f>
        <v>8245478.6100000003</v>
      </c>
      <c r="F33" s="17"/>
      <c r="G33" s="17"/>
      <c r="H33" s="17"/>
      <c r="I33" s="17"/>
      <c r="J33" s="17"/>
      <c r="K33" s="17"/>
      <c r="L33" s="18"/>
      <c r="M33" s="17"/>
      <c r="N33" s="17"/>
    </row>
    <row r="34" spans="1:14" s="4" customFormat="1" x14ac:dyDescent="0.35">
      <c r="A34" s="21" t="s">
        <v>43</v>
      </c>
      <c r="B34" s="6">
        <f>SUM(C34:N34)</f>
        <v>1086031.1499999999</v>
      </c>
      <c r="C34" s="6">
        <v>255321.4</v>
      </c>
      <c r="D34" s="6">
        <v>546395.74</v>
      </c>
      <c r="E34" s="6">
        <v>284314.01</v>
      </c>
      <c r="F34" s="6"/>
      <c r="G34" s="6"/>
      <c r="H34" s="6"/>
      <c r="I34" s="6"/>
      <c r="J34" s="6"/>
      <c r="K34" s="6"/>
      <c r="L34" s="6"/>
      <c r="M34" s="6"/>
      <c r="N34" s="5"/>
    </row>
    <row r="35" spans="1:14" s="4" customFormat="1" x14ac:dyDescent="0.35">
      <c r="A35" s="21" t="s">
        <v>44</v>
      </c>
      <c r="B35" s="6">
        <f t="shared" ref="B35:B68" si="2">SUM(C35:N35)</f>
        <v>686343.86</v>
      </c>
      <c r="C35" s="6"/>
      <c r="D35" s="6">
        <v>423359.44</v>
      </c>
      <c r="E35" s="6">
        <v>262984.42</v>
      </c>
      <c r="F35" s="6"/>
      <c r="G35" s="6"/>
      <c r="H35" s="6"/>
      <c r="I35" s="6"/>
      <c r="J35" s="6"/>
      <c r="K35" s="6"/>
      <c r="L35" s="6"/>
      <c r="M35" s="6"/>
      <c r="N35" s="5"/>
    </row>
    <row r="36" spans="1:14" s="4" customFormat="1" x14ac:dyDescent="0.35">
      <c r="A36" s="21" t="s">
        <v>45</v>
      </c>
      <c r="B36" s="6">
        <f t="shared" si="2"/>
        <v>44640.83</v>
      </c>
      <c r="C36" s="6"/>
      <c r="D36" s="6">
        <v>44588.83</v>
      </c>
      <c r="E36" s="6">
        <v>52</v>
      </c>
      <c r="F36" s="6"/>
      <c r="G36" s="6"/>
      <c r="H36" s="6"/>
      <c r="I36" s="6"/>
      <c r="J36" s="6"/>
      <c r="K36" s="6"/>
      <c r="L36" s="6"/>
      <c r="M36" s="6"/>
      <c r="N36" s="5"/>
    </row>
    <row r="37" spans="1:14" s="4" customFormat="1" x14ac:dyDescent="0.35">
      <c r="A37" s="21" t="s">
        <v>46</v>
      </c>
      <c r="B37" s="6">
        <f t="shared" si="2"/>
        <v>234839.35</v>
      </c>
      <c r="C37" s="6"/>
      <c r="D37" s="6">
        <v>70447.75</v>
      </c>
      <c r="E37" s="6">
        <v>164391.6</v>
      </c>
      <c r="F37" s="6"/>
      <c r="G37" s="6"/>
      <c r="H37" s="6"/>
      <c r="I37" s="6"/>
      <c r="J37" s="6"/>
      <c r="K37" s="6"/>
      <c r="L37" s="6"/>
      <c r="M37" s="6"/>
      <c r="N37" s="5"/>
    </row>
    <row r="38" spans="1:14" s="4" customFormat="1" x14ac:dyDescent="0.35">
      <c r="A38" s="21" t="s">
        <v>47</v>
      </c>
      <c r="B38" s="6">
        <f>SUM(C38:N38)</f>
        <v>430511.19999999995</v>
      </c>
      <c r="C38" s="6">
        <v>3055.1</v>
      </c>
      <c r="D38" s="6">
        <v>4484</v>
      </c>
      <c r="E38" s="6">
        <v>422972.1</v>
      </c>
      <c r="F38" s="6"/>
      <c r="G38" s="6"/>
      <c r="H38" s="6"/>
      <c r="I38" s="6"/>
      <c r="J38" s="6"/>
      <c r="K38" s="6"/>
      <c r="L38" s="6"/>
      <c r="M38" s="6"/>
      <c r="N38" s="5"/>
    </row>
    <row r="39" spans="1:14" s="4" customFormat="1" x14ac:dyDescent="0.35">
      <c r="A39" s="21" t="s">
        <v>48</v>
      </c>
      <c r="B39" s="6">
        <f t="shared" si="2"/>
        <v>402981.96</v>
      </c>
      <c r="C39" s="6">
        <v>3068</v>
      </c>
      <c r="D39" s="6">
        <v>16312.76</v>
      </c>
      <c r="E39" s="6">
        <v>383601.2</v>
      </c>
      <c r="F39" s="6"/>
      <c r="G39" s="6"/>
      <c r="H39" s="6"/>
      <c r="I39" s="6"/>
      <c r="J39" s="6"/>
      <c r="K39" s="6"/>
      <c r="L39" s="6"/>
      <c r="M39" s="6"/>
      <c r="N39" s="5"/>
    </row>
    <row r="40" spans="1:14" s="26" customFormat="1" x14ac:dyDescent="0.35">
      <c r="A40" s="25" t="s">
        <v>49</v>
      </c>
      <c r="B40" s="6">
        <f t="shared" si="2"/>
        <v>6777586.0500000007</v>
      </c>
      <c r="C40" s="6">
        <v>309346.3</v>
      </c>
      <c r="D40" s="6">
        <v>648448.76</v>
      </c>
      <c r="E40" s="6">
        <v>5819790.9900000002</v>
      </c>
      <c r="F40" s="6"/>
      <c r="G40" s="6"/>
      <c r="H40" s="6"/>
      <c r="I40" s="6"/>
      <c r="J40" s="6"/>
      <c r="K40" s="6"/>
      <c r="L40" s="6"/>
      <c r="M40" s="6"/>
      <c r="N40" s="5"/>
    </row>
    <row r="41" spans="1:14" s="4" customFormat="1" x14ac:dyDescent="0.35">
      <c r="A41" s="21" t="s">
        <v>50</v>
      </c>
      <c r="B41" s="6">
        <f t="shared" si="2"/>
        <v>0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5"/>
    </row>
    <row r="42" spans="1:14" s="4" customFormat="1" x14ac:dyDescent="0.35">
      <c r="A42" s="21" t="s">
        <v>51</v>
      </c>
      <c r="B42" s="6">
        <f t="shared" si="2"/>
        <v>5422073.4900000002</v>
      </c>
      <c r="C42" s="6">
        <v>3928081.29</v>
      </c>
      <c r="D42" s="6">
        <v>586619.91</v>
      </c>
      <c r="E42" s="6">
        <v>907372.29</v>
      </c>
      <c r="F42" s="6"/>
      <c r="G42" s="6"/>
      <c r="H42" s="6"/>
      <c r="I42" s="6"/>
      <c r="J42" s="6"/>
      <c r="K42" s="6"/>
      <c r="L42" s="6"/>
      <c r="M42" s="6"/>
      <c r="N42" s="5"/>
    </row>
    <row r="43" spans="1:14" s="19" customFormat="1" x14ac:dyDescent="0.35">
      <c r="A43" s="16" t="s">
        <v>52</v>
      </c>
      <c r="B43" s="17">
        <f>SUM(B44:B50)</f>
        <v>92746969.25</v>
      </c>
      <c r="C43" s="17">
        <f>SUM(C44:C50)</f>
        <v>19651563.120000001</v>
      </c>
      <c r="D43" s="17">
        <f>SUM(D44:D50)</f>
        <v>43255217.410000004</v>
      </c>
      <c r="E43" s="17">
        <f>SUM(E44:E50)</f>
        <v>29840188.720000003</v>
      </c>
      <c r="F43" s="17"/>
      <c r="G43" s="17"/>
      <c r="H43" s="17"/>
      <c r="I43" s="17"/>
      <c r="J43" s="17"/>
      <c r="K43" s="17"/>
      <c r="L43" s="18"/>
      <c r="M43" s="17"/>
      <c r="N43" s="17"/>
    </row>
    <row r="44" spans="1:14" s="4" customFormat="1" x14ac:dyDescent="0.35">
      <c r="A44" s="21" t="s">
        <v>53</v>
      </c>
      <c r="B44" s="6">
        <f t="shared" si="2"/>
        <v>38103635.909999996</v>
      </c>
      <c r="C44" s="6">
        <v>19651563.120000001</v>
      </c>
      <c r="D44" s="6">
        <v>15933550.74</v>
      </c>
      <c r="E44" s="6">
        <v>2518522.0499999998</v>
      </c>
      <c r="F44" s="6"/>
      <c r="G44" s="6"/>
      <c r="H44" s="6"/>
      <c r="I44" s="6"/>
      <c r="J44" s="6"/>
      <c r="K44" s="6"/>
      <c r="L44" s="6"/>
      <c r="M44" s="6"/>
      <c r="N44" s="5"/>
    </row>
    <row r="45" spans="1:14" s="4" customFormat="1" x14ac:dyDescent="0.35">
      <c r="A45" s="21" t="s">
        <v>54</v>
      </c>
      <c r="B45" s="6">
        <f t="shared" si="2"/>
        <v>0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5"/>
    </row>
    <row r="46" spans="1:14" s="4" customFormat="1" x14ac:dyDescent="0.35">
      <c r="A46" s="21" t="s">
        <v>55</v>
      </c>
      <c r="B46" s="6">
        <f t="shared" si="2"/>
        <v>0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5"/>
    </row>
    <row r="47" spans="1:14" s="4" customFormat="1" x14ac:dyDescent="0.35">
      <c r="A47" s="21" t="s">
        <v>56</v>
      </c>
      <c r="B47" s="6">
        <f t="shared" si="2"/>
        <v>0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5"/>
    </row>
    <row r="48" spans="1:14" s="4" customFormat="1" x14ac:dyDescent="0.35">
      <c r="A48" s="21" t="s">
        <v>57</v>
      </c>
      <c r="B48" s="6">
        <f t="shared" si="2"/>
        <v>0</v>
      </c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5"/>
    </row>
    <row r="49" spans="1:14" s="4" customFormat="1" x14ac:dyDescent="0.35">
      <c r="A49" s="21" t="s">
        <v>58</v>
      </c>
      <c r="B49" s="6">
        <f t="shared" si="2"/>
        <v>0</v>
      </c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5"/>
    </row>
    <row r="50" spans="1:14" s="4" customFormat="1" x14ac:dyDescent="0.35">
      <c r="A50" s="21" t="s">
        <v>59</v>
      </c>
      <c r="B50" s="6">
        <f t="shared" si="2"/>
        <v>54643333.340000004</v>
      </c>
      <c r="C50" s="6"/>
      <c r="D50" s="6">
        <v>27321666.670000002</v>
      </c>
      <c r="E50" s="6">
        <v>27321666.670000002</v>
      </c>
      <c r="F50" s="6"/>
      <c r="G50" s="6"/>
      <c r="H50" s="6"/>
      <c r="I50" s="6"/>
      <c r="J50" s="6"/>
      <c r="K50" s="6"/>
      <c r="L50" s="6"/>
      <c r="M50" s="6"/>
      <c r="N50" s="5"/>
    </row>
    <row r="51" spans="1:14" s="19" customFormat="1" x14ac:dyDescent="0.35">
      <c r="A51" s="16" t="s">
        <v>60</v>
      </c>
      <c r="B51" s="27">
        <f>SUM(B52:B58)</f>
        <v>1405199.11</v>
      </c>
      <c r="C51" s="23">
        <f>SUM(C52:C58)</f>
        <v>1298851.02</v>
      </c>
      <c r="D51" s="23">
        <f>SUM(D52:D58)</f>
        <v>106348.09</v>
      </c>
      <c r="E51" s="23">
        <f>SUM(E52:E58)</f>
        <v>0</v>
      </c>
      <c r="F51" s="23"/>
      <c r="G51" s="23"/>
      <c r="H51" s="23"/>
      <c r="I51" s="23"/>
      <c r="J51" s="23"/>
      <c r="K51" s="23"/>
      <c r="L51" s="28"/>
      <c r="M51" s="23"/>
      <c r="N51" s="23"/>
    </row>
    <row r="52" spans="1:14" s="4" customFormat="1" x14ac:dyDescent="0.35">
      <c r="A52" s="21" t="s">
        <v>61</v>
      </c>
      <c r="B52" s="6">
        <f t="shared" si="2"/>
        <v>0</v>
      </c>
      <c r="C52" s="5"/>
      <c r="D52" s="5"/>
      <c r="E52" s="5"/>
      <c r="F52" s="5"/>
      <c r="G52" s="5"/>
      <c r="H52" s="5"/>
      <c r="I52" s="5"/>
      <c r="J52" s="5"/>
      <c r="K52" s="5"/>
      <c r="L52" s="8"/>
      <c r="M52" s="5"/>
      <c r="N52" s="5"/>
    </row>
    <row r="53" spans="1:14" s="4" customFormat="1" x14ac:dyDescent="0.35">
      <c r="A53" s="21" t="s">
        <v>62</v>
      </c>
      <c r="B53" s="6">
        <f t="shared" si="2"/>
        <v>0</v>
      </c>
      <c r="C53" s="5"/>
      <c r="D53" s="5"/>
      <c r="E53" s="5"/>
      <c r="F53" s="5"/>
      <c r="G53" s="5"/>
      <c r="H53" s="5"/>
      <c r="I53" s="5"/>
      <c r="J53" s="5"/>
      <c r="K53" s="5"/>
      <c r="L53" s="8"/>
      <c r="M53" s="5"/>
      <c r="N53" s="5"/>
    </row>
    <row r="54" spans="1:14" s="4" customFormat="1" x14ac:dyDescent="0.35">
      <c r="A54" s="21" t="s">
        <v>63</v>
      </c>
      <c r="B54" s="6">
        <f t="shared" si="2"/>
        <v>0</v>
      </c>
      <c r="C54" s="5"/>
      <c r="D54" s="5"/>
      <c r="E54" s="5"/>
      <c r="F54" s="5"/>
      <c r="G54" s="5"/>
      <c r="H54" s="5"/>
      <c r="I54" s="5"/>
      <c r="J54" s="5"/>
      <c r="K54" s="5"/>
      <c r="L54" s="8"/>
      <c r="M54" s="5"/>
      <c r="N54" s="5"/>
    </row>
    <row r="55" spans="1:14" s="4" customFormat="1" x14ac:dyDescent="0.35">
      <c r="A55" s="21" t="s">
        <v>64</v>
      </c>
      <c r="B55" s="6">
        <f t="shared" si="2"/>
        <v>1298851.02</v>
      </c>
      <c r="C55" s="5">
        <v>1298851.02</v>
      </c>
      <c r="D55" s="5"/>
      <c r="E55" s="5"/>
      <c r="F55" s="5"/>
      <c r="G55" s="5"/>
      <c r="H55" s="5"/>
      <c r="I55" s="5"/>
      <c r="J55" s="5"/>
      <c r="K55" s="5"/>
      <c r="L55" s="8"/>
      <c r="M55" s="5"/>
      <c r="N55" s="5"/>
    </row>
    <row r="56" spans="1:14" s="4" customFormat="1" x14ac:dyDescent="0.35">
      <c r="A56" s="21" t="s">
        <v>65</v>
      </c>
      <c r="B56" s="6">
        <f t="shared" si="2"/>
        <v>0</v>
      </c>
      <c r="C56" s="5"/>
      <c r="D56" s="5"/>
      <c r="E56" s="5"/>
      <c r="F56" s="5"/>
      <c r="G56" s="5"/>
      <c r="H56" s="5"/>
      <c r="I56" s="5"/>
      <c r="J56" s="5"/>
      <c r="K56" s="5"/>
      <c r="L56" s="8"/>
      <c r="M56" s="5"/>
      <c r="N56" s="5"/>
    </row>
    <row r="57" spans="1:14" s="4" customFormat="1" x14ac:dyDescent="0.35">
      <c r="A57" s="21" t="s">
        <v>66</v>
      </c>
      <c r="B57" s="6">
        <f t="shared" si="2"/>
        <v>0</v>
      </c>
      <c r="C57" s="5"/>
      <c r="D57" s="5"/>
      <c r="E57" s="5"/>
      <c r="F57" s="5"/>
      <c r="G57" s="5"/>
      <c r="H57" s="5"/>
      <c r="I57" s="5"/>
      <c r="J57" s="5"/>
      <c r="K57" s="5"/>
      <c r="L57" s="8"/>
      <c r="M57" s="5"/>
      <c r="N57" s="5"/>
    </row>
    <row r="58" spans="1:14" s="4" customFormat="1" x14ac:dyDescent="0.35">
      <c r="A58" s="21" t="s">
        <v>67</v>
      </c>
      <c r="B58" s="6">
        <f t="shared" si="2"/>
        <v>106348.09</v>
      </c>
      <c r="C58" s="5"/>
      <c r="D58" s="5">
        <v>106348.09</v>
      </c>
      <c r="E58" s="5"/>
      <c r="F58" s="5"/>
      <c r="G58" s="5"/>
      <c r="H58" s="5"/>
      <c r="I58" s="5"/>
      <c r="J58" s="5"/>
      <c r="K58" s="5"/>
      <c r="L58" s="8"/>
      <c r="M58" s="5"/>
      <c r="N58" s="5"/>
    </row>
    <row r="59" spans="1:14" s="19" customFormat="1" x14ac:dyDescent="0.35">
      <c r="A59" s="16" t="s">
        <v>68</v>
      </c>
      <c r="B59" s="17">
        <f>SUM(B60:B68)</f>
        <v>2120770.42</v>
      </c>
      <c r="C59" s="17">
        <f>SUM(C60:C68)</f>
        <v>1026510.74</v>
      </c>
      <c r="D59" s="17">
        <f>SUM(D60:D67)</f>
        <v>590027.35</v>
      </c>
      <c r="E59" s="17">
        <f>SUM(E60:E67)</f>
        <v>504232.32999999996</v>
      </c>
      <c r="F59" s="17"/>
      <c r="G59" s="17"/>
      <c r="H59" s="17"/>
      <c r="I59" s="17"/>
      <c r="J59" s="17"/>
      <c r="K59" s="17"/>
      <c r="L59" s="18"/>
      <c r="M59" s="17"/>
      <c r="N59" s="17"/>
    </row>
    <row r="60" spans="1:14" s="4" customFormat="1" x14ac:dyDescent="0.35">
      <c r="A60" s="21" t="s">
        <v>69</v>
      </c>
      <c r="B60" s="6">
        <f>SUM(C60:N60)</f>
        <v>654105.77</v>
      </c>
      <c r="C60" s="6">
        <v>157030.76999999999</v>
      </c>
      <c r="D60" s="6">
        <v>345740</v>
      </c>
      <c r="E60" s="6">
        <v>151335</v>
      </c>
      <c r="F60" s="6"/>
      <c r="G60" s="6"/>
      <c r="H60" s="6"/>
      <c r="I60" s="6"/>
      <c r="J60" s="6"/>
      <c r="K60" s="6"/>
      <c r="L60" s="6"/>
      <c r="M60" s="6"/>
      <c r="N60" s="5"/>
    </row>
    <row r="61" spans="1:14" s="4" customFormat="1" x14ac:dyDescent="0.35">
      <c r="A61" s="21" t="s">
        <v>70</v>
      </c>
      <c r="B61" s="6">
        <f t="shared" si="2"/>
        <v>0</v>
      </c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5"/>
    </row>
    <row r="62" spans="1:14" s="4" customFormat="1" x14ac:dyDescent="0.35">
      <c r="A62" s="21" t="s">
        <v>71</v>
      </c>
      <c r="B62" s="6">
        <f t="shared" si="2"/>
        <v>0</v>
      </c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5"/>
    </row>
    <row r="63" spans="1:14" s="4" customFormat="1" x14ac:dyDescent="0.35">
      <c r="A63" s="21" t="s">
        <v>72</v>
      </c>
      <c r="B63" s="6">
        <f t="shared" si="2"/>
        <v>0</v>
      </c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5"/>
    </row>
    <row r="64" spans="1:14" s="4" customFormat="1" x14ac:dyDescent="0.35">
      <c r="A64" s="21" t="s">
        <v>73</v>
      </c>
      <c r="B64" s="6">
        <f t="shared" si="2"/>
        <v>1283064.6500000001</v>
      </c>
      <c r="C64" s="6">
        <v>869479.97</v>
      </c>
      <c r="D64" s="6">
        <v>219987.35</v>
      </c>
      <c r="E64" s="6">
        <v>193597.33</v>
      </c>
      <c r="F64" s="6"/>
      <c r="G64" s="6"/>
      <c r="H64" s="6"/>
      <c r="I64" s="6"/>
      <c r="J64" s="6"/>
      <c r="K64" s="6"/>
      <c r="L64" s="6"/>
      <c r="M64" s="6"/>
      <c r="N64" s="5"/>
    </row>
    <row r="65" spans="1:14" s="4" customFormat="1" x14ac:dyDescent="0.35">
      <c r="A65" s="21" t="s">
        <v>74</v>
      </c>
      <c r="B65" s="6">
        <f t="shared" si="2"/>
        <v>0</v>
      </c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5"/>
    </row>
    <row r="66" spans="1:14" s="4" customFormat="1" x14ac:dyDescent="0.35">
      <c r="A66" s="21" t="s">
        <v>75</v>
      </c>
      <c r="B66" s="6">
        <f t="shared" si="2"/>
        <v>0</v>
      </c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5"/>
    </row>
    <row r="67" spans="1:14" s="4" customFormat="1" x14ac:dyDescent="0.35">
      <c r="A67" s="21" t="s">
        <v>76</v>
      </c>
      <c r="B67" s="6">
        <f t="shared" si="2"/>
        <v>183600</v>
      </c>
      <c r="C67" s="6"/>
      <c r="D67" s="6">
        <v>24300</v>
      </c>
      <c r="E67" s="6">
        <v>159300</v>
      </c>
      <c r="F67" s="6"/>
      <c r="G67" s="6"/>
      <c r="H67" s="6"/>
      <c r="I67" s="6"/>
      <c r="J67" s="6"/>
      <c r="K67" s="6"/>
      <c r="L67" s="6"/>
      <c r="M67" s="6"/>
      <c r="N67" s="5"/>
    </row>
    <row r="68" spans="1:14" s="4" customFormat="1" x14ac:dyDescent="0.35">
      <c r="A68" s="21" t="s">
        <v>77</v>
      </c>
      <c r="B68" s="6">
        <f t="shared" si="2"/>
        <v>0</v>
      </c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5"/>
    </row>
    <row r="69" spans="1:14" s="30" customFormat="1" x14ac:dyDescent="0.35">
      <c r="A69" s="16" t="s">
        <v>78</v>
      </c>
      <c r="B69" s="29">
        <f>SUM(B70:B80)</f>
        <v>0</v>
      </c>
      <c r="C69" s="17"/>
      <c r="D69" s="17"/>
      <c r="E69" s="17"/>
      <c r="F69" s="17"/>
      <c r="G69" s="17"/>
      <c r="H69" s="29"/>
      <c r="I69" s="29"/>
      <c r="J69" s="17"/>
      <c r="K69" s="17"/>
      <c r="L69" s="18"/>
      <c r="M69" s="17"/>
      <c r="N69" s="17"/>
    </row>
    <row r="70" spans="1:14" s="4" customFormat="1" x14ac:dyDescent="0.35">
      <c r="A70" s="21" t="s">
        <v>79</v>
      </c>
      <c r="B70" s="6">
        <f>SUM(C70:N70)</f>
        <v>0</v>
      </c>
      <c r="C70" s="5"/>
      <c r="D70" s="5"/>
      <c r="E70" s="5"/>
      <c r="F70" s="5"/>
      <c r="G70" s="5"/>
      <c r="H70" s="5"/>
      <c r="I70" s="5"/>
      <c r="J70" s="5"/>
      <c r="K70" s="6"/>
      <c r="L70" s="6"/>
      <c r="M70" s="6"/>
      <c r="N70" s="5"/>
    </row>
    <row r="71" spans="1:14" s="4" customFormat="1" x14ac:dyDescent="0.35">
      <c r="A71" s="21" t="s">
        <v>80</v>
      </c>
      <c r="B71" s="6">
        <f t="shared" ref="B71:B80" si="3">SUM(C71:N71)</f>
        <v>0</v>
      </c>
      <c r="C71" s="5"/>
      <c r="D71" s="5"/>
      <c r="E71" s="5"/>
      <c r="F71" s="5"/>
      <c r="G71" s="5"/>
      <c r="H71" s="5"/>
      <c r="I71" s="5"/>
      <c r="J71" s="5"/>
      <c r="K71" s="6"/>
      <c r="L71" s="6"/>
      <c r="M71" s="6"/>
      <c r="N71" s="5"/>
    </row>
    <row r="72" spans="1:14" s="4" customFormat="1" x14ac:dyDescent="0.35">
      <c r="A72" s="21" t="s">
        <v>81</v>
      </c>
      <c r="B72" s="6">
        <f t="shared" si="3"/>
        <v>0</v>
      </c>
      <c r="C72" s="5"/>
      <c r="D72" s="5"/>
      <c r="E72" s="5"/>
      <c r="F72" s="5"/>
      <c r="G72" s="5"/>
      <c r="H72" s="5"/>
      <c r="I72" s="5"/>
      <c r="J72" s="5"/>
      <c r="K72" s="6"/>
      <c r="L72" s="6"/>
      <c r="M72" s="6"/>
      <c r="N72" s="5"/>
    </row>
    <row r="73" spans="1:14" s="4" customFormat="1" ht="42" x14ac:dyDescent="0.35">
      <c r="A73" s="21" t="s">
        <v>82</v>
      </c>
      <c r="B73" s="6">
        <f t="shared" si="3"/>
        <v>0</v>
      </c>
      <c r="C73" s="5"/>
      <c r="D73" s="5"/>
      <c r="E73" s="5"/>
      <c r="F73" s="5"/>
      <c r="G73" s="5"/>
      <c r="H73" s="5"/>
      <c r="I73" s="5"/>
      <c r="J73" s="5"/>
      <c r="K73" s="6"/>
      <c r="L73" s="6"/>
      <c r="M73" s="6"/>
      <c r="N73" s="5"/>
    </row>
    <row r="74" spans="1:14" s="4" customFormat="1" x14ac:dyDescent="0.35">
      <c r="A74" s="13" t="s">
        <v>83</v>
      </c>
      <c r="B74" s="6">
        <f>SUM(B75:B80)</f>
        <v>0</v>
      </c>
      <c r="C74" s="5"/>
      <c r="D74" s="5"/>
      <c r="E74" s="5"/>
      <c r="F74" s="5"/>
      <c r="G74" s="5"/>
      <c r="H74" s="5"/>
      <c r="I74" s="5"/>
      <c r="J74" s="5"/>
      <c r="K74" s="6"/>
      <c r="L74" s="6"/>
      <c r="M74" s="6"/>
      <c r="N74" s="5"/>
    </row>
    <row r="75" spans="1:14" s="4" customFormat="1" x14ac:dyDescent="0.35">
      <c r="A75" s="21" t="s">
        <v>84</v>
      </c>
      <c r="B75" s="6">
        <f>SUM(C75:N75)</f>
        <v>0</v>
      </c>
      <c r="C75" s="5"/>
      <c r="D75" s="5"/>
      <c r="E75" s="5"/>
      <c r="F75" s="5"/>
      <c r="G75" s="5"/>
      <c r="H75" s="5"/>
      <c r="I75" s="5"/>
      <c r="J75" s="5"/>
      <c r="K75" s="6"/>
      <c r="L75" s="6"/>
      <c r="M75" s="6"/>
      <c r="N75" s="5"/>
    </row>
    <row r="76" spans="1:14" s="4" customFormat="1" x14ac:dyDescent="0.35">
      <c r="A76" s="21" t="s">
        <v>85</v>
      </c>
      <c r="B76" s="6">
        <f t="shared" si="3"/>
        <v>0</v>
      </c>
      <c r="C76" s="5"/>
      <c r="D76" s="5"/>
      <c r="E76" s="5"/>
      <c r="F76" s="5"/>
      <c r="G76" s="5"/>
      <c r="H76" s="5"/>
      <c r="I76" s="5"/>
      <c r="J76" s="5"/>
      <c r="K76" s="6"/>
      <c r="L76" s="6"/>
      <c r="M76" s="6"/>
      <c r="N76" s="5"/>
    </row>
    <row r="77" spans="1:14" s="4" customFormat="1" x14ac:dyDescent="0.35">
      <c r="A77" s="13" t="s">
        <v>86</v>
      </c>
      <c r="B77" s="6">
        <f t="shared" si="3"/>
        <v>0</v>
      </c>
      <c r="C77" s="5"/>
      <c r="D77" s="5"/>
      <c r="E77" s="5"/>
      <c r="F77" s="5"/>
      <c r="G77" s="5"/>
      <c r="H77" s="5"/>
      <c r="I77" s="5"/>
      <c r="J77" s="5"/>
      <c r="K77" s="6"/>
      <c r="L77" s="6"/>
      <c r="M77" s="6"/>
      <c r="N77" s="5"/>
    </row>
    <row r="78" spans="1:14" s="4" customFormat="1" x14ac:dyDescent="0.35">
      <c r="A78" s="21" t="s">
        <v>87</v>
      </c>
      <c r="B78" s="6">
        <f t="shared" si="3"/>
        <v>0</v>
      </c>
      <c r="C78" s="5"/>
      <c r="D78" s="5"/>
      <c r="E78" s="5"/>
      <c r="F78" s="5"/>
      <c r="G78" s="5"/>
      <c r="H78" s="5"/>
      <c r="I78" s="5"/>
      <c r="J78" s="5"/>
      <c r="K78" s="6"/>
      <c r="L78" s="6"/>
      <c r="M78" s="6"/>
      <c r="N78" s="5"/>
    </row>
    <row r="79" spans="1:14" s="4" customFormat="1" x14ac:dyDescent="0.35">
      <c r="A79" s="21" t="s">
        <v>88</v>
      </c>
      <c r="B79" s="6">
        <f t="shared" si="3"/>
        <v>0</v>
      </c>
      <c r="C79" s="5"/>
      <c r="D79" s="5"/>
      <c r="E79" s="5"/>
      <c r="F79" s="5"/>
      <c r="G79" s="5"/>
      <c r="H79" s="5"/>
      <c r="I79" s="5"/>
      <c r="J79" s="5"/>
      <c r="K79" s="6"/>
      <c r="L79" s="6"/>
      <c r="M79" s="6"/>
      <c r="N79" s="5"/>
    </row>
    <row r="80" spans="1:14" s="4" customFormat="1" x14ac:dyDescent="0.35">
      <c r="A80" s="21" t="s">
        <v>89</v>
      </c>
      <c r="B80" s="6">
        <f t="shared" si="3"/>
        <v>0</v>
      </c>
      <c r="C80" s="5"/>
      <c r="D80" s="5"/>
      <c r="E80" s="5"/>
      <c r="F80" s="5"/>
      <c r="G80" s="5"/>
      <c r="H80" s="5"/>
      <c r="I80" s="5"/>
      <c r="J80" s="5"/>
      <c r="K80" s="6"/>
      <c r="L80" s="6"/>
      <c r="M80" s="6"/>
      <c r="N80" s="5"/>
    </row>
    <row r="81" spans="1:14" s="30" customFormat="1" x14ac:dyDescent="0.35">
      <c r="A81" s="13" t="s">
        <v>90</v>
      </c>
      <c r="B81" s="14">
        <f>+B74+B69+B59+B51+B43+B33+B18+B9</f>
        <v>389473090.46999997</v>
      </c>
      <c r="C81" s="14">
        <f>C59+C51+C43+C33+C18+C9</f>
        <v>53708220.13000001</v>
      </c>
      <c r="D81" s="14" t="s">
        <v>112</v>
      </c>
      <c r="E81" s="14">
        <f>E8</f>
        <v>170571478.15000004</v>
      </c>
      <c r="F81" s="14"/>
      <c r="G81" s="14"/>
      <c r="H81" s="14"/>
      <c r="I81" s="14"/>
      <c r="J81" s="14"/>
      <c r="K81" s="14"/>
      <c r="L81" s="15"/>
      <c r="M81" s="14"/>
      <c r="N81" s="14"/>
    </row>
    <row r="82" spans="1:14" x14ac:dyDescent="0.35">
      <c r="A82" s="31"/>
      <c r="B82" s="32"/>
      <c r="H82" s="5"/>
    </row>
    <row r="83" spans="1:14" s="4" customFormat="1" x14ac:dyDescent="0.35">
      <c r="A83" s="13" t="s">
        <v>91</v>
      </c>
      <c r="B83" s="14"/>
      <c r="C83" s="35"/>
      <c r="D83" s="35"/>
      <c r="E83" s="35"/>
      <c r="F83" s="35"/>
      <c r="G83" s="35"/>
      <c r="H83" s="35"/>
      <c r="I83" s="35"/>
      <c r="J83" s="35"/>
      <c r="K83" s="35"/>
      <c r="L83" s="15"/>
      <c r="M83" s="35"/>
      <c r="N83" s="35"/>
    </row>
    <row r="84" spans="1:14" s="4" customFormat="1" x14ac:dyDescent="0.35">
      <c r="A84" s="13" t="s">
        <v>92</v>
      </c>
      <c r="B84" s="14"/>
      <c r="C84" s="5"/>
      <c r="D84" s="5"/>
      <c r="E84" s="5"/>
      <c r="F84" s="5"/>
      <c r="G84" s="5"/>
      <c r="H84" s="5"/>
      <c r="I84" s="5"/>
      <c r="J84" s="5"/>
      <c r="K84" s="5"/>
      <c r="L84" s="8"/>
      <c r="M84" s="5"/>
      <c r="N84" s="5"/>
    </row>
    <row r="85" spans="1:14" s="4" customFormat="1" x14ac:dyDescent="0.35">
      <c r="A85" s="21" t="s">
        <v>93</v>
      </c>
      <c r="B85" s="6"/>
      <c r="C85" s="5"/>
      <c r="D85" s="5"/>
      <c r="E85" s="5"/>
      <c r="F85" s="5"/>
      <c r="G85" s="5"/>
      <c r="H85" s="5"/>
      <c r="I85" s="5"/>
      <c r="J85" s="5"/>
      <c r="K85" s="5"/>
      <c r="L85" s="8"/>
      <c r="M85" s="5"/>
      <c r="N85" s="5"/>
    </row>
    <row r="86" spans="1:14" s="4" customFormat="1" x14ac:dyDescent="0.35">
      <c r="A86" s="21" t="s">
        <v>94</v>
      </c>
      <c r="B86" s="6"/>
      <c r="C86" s="5"/>
      <c r="D86" s="5"/>
      <c r="E86" s="5"/>
      <c r="F86" s="5"/>
      <c r="G86" s="5"/>
      <c r="H86" s="5"/>
      <c r="I86" s="5"/>
      <c r="J86" s="5"/>
      <c r="K86" s="5"/>
      <c r="L86" s="8"/>
      <c r="M86" s="5"/>
      <c r="N86" s="5"/>
    </row>
    <row r="87" spans="1:14" s="4" customFormat="1" x14ac:dyDescent="0.35">
      <c r="A87" s="13" t="s">
        <v>95</v>
      </c>
      <c r="B87" s="14"/>
      <c r="C87" s="5"/>
      <c r="D87" s="5"/>
      <c r="E87" s="5"/>
      <c r="F87" s="5"/>
      <c r="G87" s="5"/>
      <c r="H87" s="5"/>
      <c r="I87" s="5"/>
      <c r="J87" s="5"/>
      <c r="K87" s="5"/>
      <c r="L87" s="8"/>
      <c r="M87" s="5"/>
      <c r="N87" s="5"/>
    </row>
    <row r="88" spans="1:14" s="4" customFormat="1" x14ac:dyDescent="0.35">
      <c r="A88" s="21" t="s">
        <v>96</v>
      </c>
      <c r="B88" s="6"/>
      <c r="C88" s="5"/>
      <c r="D88" s="5"/>
      <c r="E88" s="5"/>
      <c r="F88" s="5"/>
      <c r="G88" s="5"/>
      <c r="H88" s="5"/>
      <c r="I88" s="5"/>
      <c r="J88" s="5"/>
      <c r="K88" s="5"/>
      <c r="L88" s="8"/>
      <c r="M88" s="5"/>
      <c r="N88" s="5"/>
    </row>
    <row r="89" spans="1:14" s="4" customFormat="1" x14ac:dyDescent="0.35">
      <c r="A89" s="21" t="s">
        <v>97</v>
      </c>
      <c r="B89" s="6"/>
      <c r="C89" s="5"/>
      <c r="D89" s="5"/>
      <c r="E89" s="5"/>
      <c r="F89" s="5"/>
      <c r="G89" s="5"/>
      <c r="H89" s="5"/>
      <c r="I89" s="5"/>
      <c r="J89" s="5"/>
      <c r="K89" s="5"/>
      <c r="L89" s="8"/>
      <c r="M89" s="5"/>
      <c r="N89" s="5"/>
    </row>
    <row r="90" spans="1:14" s="4" customFormat="1" x14ac:dyDescent="0.35">
      <c r="A90" s="13" t="s">
        <v>98</v>
      </c>
      <c r="B90" s="14"/>
      <c r="C90" s="5"/>
      <c r="D90" s="5"/>
      <c r="E90" s="5"/>
      <c r="F90" s="5"/>
      <c r="G90" s="5"/>
      <c r="H90" s="5"/>
      <c r="I90" s="5"/>
      <c r="J90" s="5"/>
      <c r="K90" s="5"/>
      <c r="L90" s="8"/>
      <c r="M90" s="5"/>
      <c r="N90" s="5"/>
    </row>
    <row r="91" spans="1:14" s="42" customFormat="1" ht="23.25" x14ac:dyDescent="0.35">
      <c r="A91" s="36" t="s">
        <v>99</v>
      </c>
      <c r="B91" s="37"/>
      <c r="C91" s="38" t="s">
        <v>100</v>
      </c>
      <c r="D91" s="38"/>
      <c r="E91" s="38"/>
      <c r="F91" s="39"/>
      <c r="G91" s="39"/>
      <c r="H91" s="38" t="s">
        <v>101</v>
      </c>
      <c r="I91" s="38"/>
      <c r="J91" s="40"/>
      <c r="K91" s="39"/>
      <c r="L91" s="41"/>
      <c r="M91" s="39"/>
      <c r="N91" s="39"/>
    </row>
    <row r="92" spans="1:14" s="4" customFormat="1" x14ac:dyDescent="0.35">
      <c r="A92" s="13" t="s">
        <v>102</v>
      </c>
      <c r="B92" s="14"/>
      <c r="C92" s="43"/>
      <c r="D92" s="43"/>
      <c r="E92" s="43"/>
      <c r="F92" s="15"/>
      <c r="G92" s="15"/>
      <c r="H92" s="43"/>
      <c r="I92" s="43"/>
      <c r="J92" s="44"/>
      <c r="K92" s="15"/>
      <c r="L92" s="15"/>
      <c r="M92" s="15"/>
      <c r="N92" s="15"/>
    </row>
    <row r="93" spans="1:14" s="4" customFormat="1" x14ac:dyDescent="0.35">
      <c r="B93" s="5"/>
      <c r="C93" s="43"/>
      <c r="D93" s="43"/>
      <c r="E93" s="43"/>
      <c r="F93" s="5"/>
      <c r="G93" s="5"/>
      <c r="H93" s="43"/>
      <c r="I93" s="43"/>
      <c r="J93" s="44"/>
      <c r="K93" s="5"/>
      <c r="L93" s="8"/>
      <c r="M93" s="5"/>
      <c r="N93" s="5"/>
    </row>
    <row r="94" spans="1:14" x14ac:dyDescent="0.35">
      <c r="C94" s="43"/>
      <c r="D94" s="43"/>
      <c r="E94" s="43"/>
      <c r="H94" s="43"/>
      <c r="I94" s="43"/>
      <c r="J94" s="44"/>
    </row>
    <row r="95" spans="1:14" s="45" customFormat="1" ht="23.25" x14ac:dyDescent="0.35">
      <c r="B95" s="46"/>
      <c r="C95" s="38" t="s">
        <v>105</v>
      </c>
      <c r="D95" s="38"/>
      <c r="E95" s="38"/>
      <c r="F95" s="47"/>
      <c r="G95" s="47"/>
      <c r="H95" s="38" t="s">
        <v>106</v>
      </c>
      <c r="I95" s="38"/>
      <c r="J95" s="40"/>
      <c r="K95" s="46"/>
      <c r="L95" s="48"/>
      <c r="M95" s="46"/>
      <c r="N95" s="46"/>
    </row>
    <row r="96" spans="1:14" s="45" customFormat="1" ht="23.25" x14ac:dyDescent="0.35">
      <c r="B96" s="46"/>
      <c r="C96" s="38" t="s">
        <v>103</v>
      </c>
      <c r="D96" s="38"/>
      <c r="E96" s="38"/>
      <c r="F96" s="46"/>
      <c r="G96" s="46"/>
      <c r="H96" s="38" t="s">
        <v>104</v>
      </c>
      <c r="I96" s="38"/>
      <c r="J96" s="40"/>
      <c r="K96" s="46"/>
      <c r="L96" s="48"/>
      <c r="M96" s="46"/>
      <c r="N96" s="46"/>
    </row>
  </sheetData>
  <mergeCells count="5">
    <mergeCell ref="A1:N1"/>
    <mergeCell ref="A2:N2"/>
    <mergeCell ref="A3:N3"/>
    <mergeCell ref="A4:N4"/>
    <mergeCell ref="A5:N5"/>
  </mergeCells>
  <pageMargins left="0.70866141732283472" right="0.70866141732283472" top="0.74803149606299213" bottom="0.74803149606299213" header="0.31496062992125984" footer="0.31496062992125984"/>
  <pageSetup paperSize="5" scale="33" fitToHeight="2" orientation="landscape" horizontalDpi="4294967295" verticalDpi="4294967295" r:id="rId1"/>
  <rowBreaks count="1" manualBreakCount="1">
    <brk id="58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3"/>
  <sheetViews>
    <sheetView tabSelected="1" topLeftCell="H76" zoomScale="40" zoomScaleNormal="40" zoomScaleSheetLayoutView="50" workbookViewId="0">
      <selection activeCell="B57" sqref="B57"/>
    </sheetView>
  </sheetViews>
  <sheetFormatPr baseColWidth="10" defaultColWidth="9.140625" defaultRowHeight="21" x14ac:dyDescent="0.35"/>
  <cols>
    <col min="1" max="1" width="116.5703125" style="1" customWidth="1"/>
    <col min="2" max="2" width="40" style="33" customWidth="1"/>
    <col min="3" max="3" width="34.140625" style="33" customWidth="1"/>
    <col min="4" max="4" width="41.85546875" style="33" customWidth="1"/>
    <col min="5" max="8" width="31" style="33" customWidth="1"/>
    <col min="9" max="9" width="41.5703125" style="33" customWidth="1"/>
    <col min="10" max="13" width="31" style="33" customWidth="1"/>
    <col min="14" max="14" width="34.42578125" style="34" customWidth="1"/>
    <col min="15" max="15" width="39.5703125" style="33" customWidth="1"/>
    <col min="16" max="16" width="34.140625" style="33" customWidth="1"/>
    <col min="17" max="17" width="9.140625" style="1"/>
    <col min="18" max="18" width="96.7109375" style="1" bestFit="1" customWidth="1"/>
    <col min="19" max="19" width="9.140625" style="1"/>
    <col min="20" max="21" width="9.140625" style="1" bestFit="1" customWidth="1"/>
    <col min="22" max="27" width="8.5703125" style="1" bestFit="1" customWidth="1"/>
    <col min="28" max="29" width="10" style="1" bestFit="1" customWidth="1"/>
    <col min="30" max="16384" width="9.140625" style="1"/>
  </cols>
  <sheetData>
    <row r="1" spans="1:29" x14ac:dyDescent="0.35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R1" s="2" t="s">
        <v>0</v>
      </c>
    </row>
    <row r="2" spans="1:29" x14ac:dyDescent="0.35">
      <c r="A2" s="74" t="s">
        <v>122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R2" s="3" t="s">
        <v>2</v>
      </c>
    </row>
    <row r="3" spans="1:29" x14ac:dyDescent="0.35">
      <c r="A3" s="74">
        <v>2021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R3" s="3" t="s">
        <v>3</v>
      </c>
    </row>
    <row r="4" spans="1:29" x14ac:dyDescent="0.35">
      <c r="A4" s="75" t="s">
        <v>4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R4" s="3" t="s">
        <v>5</v>
      </c>
    </row>
    <row r="5" spans="1:29" x14ac:dyDescent="0.35">
      <c r="A5" s="74" t="s">
        <v>6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R5" s="3" t="s">
        <v>7</v>
      </c>
    </row>
    <row r="6" spans="1:29" s="4" customFormat="1" x14ac:dyDescent="0.35">
      <c r="B6" s="5"/>
      <c r="C6" s="5"/>
      <c r="D6" s="5"/>
      <c r="E6" s="5"/>
      <c r="F6" s="5"/>
      <c r="G6" s="5"/>
      <c r="H6" s="6"/>
      <c r="I6" s="5"/>
      <c r="J6" s="5"/>
      <c r="K6" s="7"/>
      <c r="L6" s="5"/>
      <c r="M6" s="5"/>
      <c r="N6" s="8"/>
      <c r="O6" s="5"/>
      <c r="P6" s="5"/>
      <c r="R6" s="9"/>
    </row>
    <row r="7" spans="1:29" ht="52.5" x14ac:dyDescent="0.35">
      <c r="A7" s="52" t="s">
        <v>8</v>
      </c>
      <c r="B7" s="53" t="s">
        <v>119</v>
      </c>
      <c r="C7" s="53" t="s">
        <v>120</v>
      </c>
      <c r="D7" s="53" t="s">
        <v>121</v>
      </c>
      <c r="E7" s="53" t="s">
        <v>10</v>
      </c>
      <c r="F7" s="53" t="s">
        <v>11</v>
      </c>
      <c r="G7" s="53" t="s">
        <v>12</v>
      </c>
      <c r="H7" s="53" t="s">
        <v>13</v>
      </c>
      <c r="I7" s="53" t="s">
        <v>14</v>
      </c>
      <c r="J7" s="53" t="s">
        <v>15</v>
      </c>
      <c r="K7" s="53" t="s">
        <v>16</v>
      </c>
      <c r="L7" s="53" t="s">
        <v>17</v>
      </c>
      <c r="M7" s="53" t="s">
        <v>18</v>
      </c>
      <c r="N7" s="53" t="s">
        <v>19</v>
      </c>
      <c r="O7" s="53" t="s">
        <v>20</v>
      </c>
      <c r="P7" s="53" t="s">
        <v>21</v>
      </c>
      <c r="AB7" s="12">
        <f>SUM(T8:AB8)</f>
        <v>11.029108875781253</v>
      </c>
      <c r="AC7" s="12">
        <f>+AB7+AC8</f>
        <v>13.989108875781252</v>
      </c>
    </row>
    <row r="8" spans="1:29" s="4" customFormat="1" ht="26.25" x14ac:dyDescent="0.35">
      <c r="A8" s="54" t="s">
        <v>22</v>
      </c>
      <c r="B8" s="14">
        <f>B83</f>
        <v>2050575811.5900002</v>
      </c>
      <c r="C8" s="14">
        <f t="shared" ref="C8:D8" si="0">C83</f>
        <v>0</v>
      </c>
      <c r="D8" s="14">
        <f t="shared" si="0"/>
        <v>2050575811.5900002</v>
      </c>
      <c r="E8" s="14">
        <f>E83</f>
        <v>53708220.13000001</v>
      </c>
      <c r="F8" s="14">
        <f t="shared" ref="F8:P8" si="1">F83</f>
        <v>165168361.85999998</v>
      </c>
      <c r="G8" s="14">
        <f t="shared" si="1"/>
        <v>170571478.15000001</v>
      </c>
      <c r="H8" s="14">
        <f t="shared" si="1"/>
        <v>146838984.06</v>
      </c>
      <c r="I8" s="14">
        <f t="shared" si="1"/>
        <v>199017030.05000001</v>
      </c>
      <c r="J8" s="14">
        <f t="shared" si="1"/>
        <v>175291122.67000002</v>
      </c>
      <c r="K8" s="14">
        <f t="shared" si="1"/>
        <v>158171970.20000002</v>
      </c>
      <c r="L8" s="14">
        <f t="shared" si="1"/>
        <v>182330173.68000001</v>
      </c>
      <c r="M8" s="14">
        <f t="shared" si="1"/>
        <v>95377189.25</v>
      </c>
      <c r="N8" s="14">
        <f t="shared" si="1"/>
        <v>154750566.03999999</v>
      </c>
      <c r="O8" s="14">
        <f t="shared" si="1"/>
        <v>134889647.97000003</v>
      </c>
      <c r="P8" s="14">
        <f t="shared" si="1"/>
        <v>229836892.45000002</v>
      </c>
      <c r="T8" s="5">
        <v>1</v>
      </c>
      <c r="U8" s="5">
        <v>1.05</v>
      </c>
      <c r="V8" s="5">
        <f t="shared" ref="V8:AA8" si="2">+U8*1.05</f>
        <v>1.1025</v>
      </c>
      <c r="W8" s="5">
        <f t="shared" si="2"/>
        <v>1.1576250000000001</v>
      </c>
      <c r="X8" s="5">
        <f t="shared" si="2"/>
        <v>1.2155062500000002</v>
      </c>
      <c r="Y8" s="5">
        <f t="shared" si="2"/>
        <v>1.2762815625000004</v>
      </c>
      <c r="Z8" s="5">
        <f t="shared" si="2"/>
        <v>1.3400956406250004</v>
      </c>
      <c r="AA8" s="5">
        <f t="shared" si="2"/>
        <v>1.4071004226562505</v>
      </c>
      <c r="AB8" s="5">
        <v>1.48</v>
      </c>
      <c r="AC8" s="5">
        <f>+AB8*2</f>
        <v>2.96</v>
      </c>
    </row>
    <row r="9" spans="1:29" s="19" customFormat="1" ht="26.25" x14ac:dyDescent="0.35">
      <c r="A9" s="56" t="s">
        <v>23</v>
      </c>
      <c r="B9" s="17">
        <f>SUM(B10:B19)</f>
        <v>865625460.16999996</v>
      </c>
      <c r="C9" s="17">
        <f>SUM(C10:C19)</f>
        <v>0</v>
      </c>
      <c r="D9" s="17">
        <f>SUM(D10:D19)</f>
        <v>865625460.16999996</v>
      </c>
      <c r="E9" s="17">
        <f>SUM(E10:E19)</f>
        <v>5580768.5599999996</v>
      </c>
      <c r="F9" s="17">
        <f>SUM(F10:F19)</f>
        <v>69453500.849999994</v>
      </c>
      <c r="G9" s="17">
        <f t="shared" ref="G9:P9" si="3">SUM(G10:G19)</f>
        <v>81748442.840000004</v>
      </c>
      <c r="H9" s="17">
        <f t="shared" si="3"/>
        <v>63329675.719999999</v>
      </c>
      <c r="I9" s="17">
        <f t="shared" si="3"/>
        <v>79688593</v>
      </c>
      <c r="J9" s="17">
        <f t="shared" si="3"/>
        <v>90100259.25</v>
      </c>
      <c r="K9" s="17">
        <f t="shared" si="3"/>
        <v>60547705.710000001</v>
      </c>
      <c r="L9" s="17">
        <f t="shared" si="3"/>
        <v>75740049.739999995</v>
      </c>
      <c r="M9" s="17">
        <f t="shared" si="3"/>
        <v>52409010.579999998</v>
      </c>
      <c r="N9" s="17">
        <f t="shared" si="3"/>
        <v>48055510.480000004</v>
      </c>
      <c r="O9" s="17">
        <f t="shared" si="3"/>
        <v>48048510.480000004</v>
      </c>
      <c r="P9" s="17">
        <f t="shared" si="3"/>
        <v>91055336.560000002</v>
      </c>
      <c r="T9" s="20"/>
    </row>
    <row r="10" spans="1:29" s="4" customFormat="1" ht="26.25" x14ac:dyDescent="0.35">
      <c r="A10" s="57" t="s">
        <v>24</v>
      </c>
      <c r="B10" s="6">
        <f>SUM(E10:P10)</f>
        <v>254790898.08999997</v>
      </c>
      <c r="C10" s="6">
        <v>0</v>
      </c>
      <c r="D10" s="6">
        <f>B10+C10</f>
        <v>254790898.08999997</v>
      </c>
      <c r="E10" s="6">
        <v>4937677.59</v>
      </c>
      <c r="F10" s="6">
        <v>41525244.5</v>
      </c>
      <c r="G10" s="6">
        <v>41525244.5</v>
      </c>
      <c r="H10" s="6">
        <v>11089937.24</v>
      </c>
      <c r="I10" s="6">
        <v>10723900</v>
      </c>
      <c r="J10" s="6">
        <v>10640721.42</v>
      </c>
      <c r="K10" s="68">
        <v>10422402.25</v>
      </c>
      <c r="L10" s="6">
        <v>8488116.6899999995</v>
      </c>
      <c r="M10" s="6">
        <v>9711097</v>
      </c>
      <c r="N10" s="6">
        <v>7808334.2000000002</v>
      </c>
      <c r="O10" s="6">
        <v>7808334.2000000002</v>
      </c>
      <c r="P10" s="5">
        <v>90109888.5</v>
      </c>
    </row>
    <row r="11" spans="1:29" s="4" customFormat="1" ht="36" customHeight="1" x14ac:dyDescent="0.35">
      <c r="A11" s="57" t="s">
        <v>25</v>
      </c>
      <c r="B11" s="6">
        <f>SUM(E11:P11)</f>
        <v>394555969.39999992</v>
      </c>
      <c r="C11" s="6">
        <v>0</v>
      </c>
      <c r="D11" s="6">
        <f t="shared" ref="D11:D19" si="4">B11+C11</f>
        <v>394555969.39999992</v>
      </c>
      <c r="E11" s="6">
        <v>351329.81</v>
      </c>
      <c r="F11" s="6">
        <v>13332758.92</v>
      </c>
      <c r="G11" s="6">
        <v>18595841.620000001</v>
      </c>
      <c r="H11" s="6">
        <v>33430700.920000002</v>
      </c>
      <c r="I11" s="6">
        <v>47253048.329999998</v>
      </c>
      <c r="J11" s="6">
        <v>56503606.759999998</v>
      </c>
      <c r="K11" s="68">
        <v>49305008.920000002</v>
      </c>
      <c r="L11" s="6">
        <v>55004890.140000001</v>
      </c>
      <c r="M11" s="6">
        <v>42697913.579999998</v>
      </c>
      <c r="N11" s="6">
        <v>39040435.200000003</v>
      </c>
      <c r="O11" s="6">
        <v>39040435.200000003</v>
      </c>
      <c r="P11" s="6"/>
      <c r="R11" s="22">
        <f>+O9-52423690.09</f>
        <v>-4375179.6099999994</v>
      </c>
    </row>
    <row r="12" spans="1:29" s="4" customFormat="1" ht="26.25" x14ac:dyDescent="0.35">
      <c r="A12" s="57" t="s">
        <v>26</v>
      </c>
      <c r="B12" s="6">
        <f>SUM(E12:P12)</f>
        <v>37563538.719999991</v>
      </c>
      <c r="C12" s="6">
        <v>0</v>
      </c>
      <c r="D12" s="6">
        <f t="shared" si="4"/>
        <v>37563538.719999991</v>
      </c>
      <c r="E12" s="5" t="s">
        <v>117</v>
      </c>
      <c r="F12" s="6">
        <v>4828337.12</v>
      </c>
      <c r="G12" s="6">
        <v>11114587.33</v>
      </c>
      <c r="H12" s="6">
        <v>2026277.98</v>
      </c>
      <c r="I12" s="6">
        <v>8925633.3300000001</v>
      </c>
      <c r="J12" s="6">
        <v>8999133.3399999999</v>
      </c>
      <c r="K12" s="69">
        <v>437359.62</v>
      </c>
      <c r="L12" s="6">
        <v>1232210</v>
      </c>
      <c r="M12" s="6"/>
      <c r="N12" s="6"/>
      <c r="O12" s="6"/>
      <c r="P12" s="5"/>
    </row>
    <row r="13" spans="1:29" s="4" customFormat="1" ht="26.25" x14ac:dyDescent="0.35">
      <c r="A13" s="57" t="s">
        <v>116</v>
      </c>
      <c r="B13" s="6">
        <f>SUM(E13:P13)</f>
        <v>31276345.979999997</v>
      </c>
      <c r="C13" s="6">
        <v>0</v>
      </c>
      <c r="D13" s="6">
        <f t="shared" si="4"/>
        <v>31276345.979999997</v>
      </c>
      <c r="E13" s="6"/>
      <c r="F13" s="6">
        <v>9346250</v>
      </c>
      <c r="G13" s="6"/>
      <c r="H13" s="6">
        <v>9875883.3300000001</v>
      </c>
      <c r="I13" s="6">
        <v>3993850.91</v>
      </c>
      <c r="J13" s="6">
        <v>4587724.46</v>
      </c>
      <c r="K13" s="69">
        <v>242934.92</v>
      </c>
      <c r="L13" s="6">
        <v>393967</v>
      </c>
      <c r="M13" s="6"/>
      <c r="N13" s="6">
        <v>961643.65</v>
      </c>
      <c r="O13" s="6">
        <v>961643.65</v>
      </c>
      <c r="P13" s="5">
        <v>912448.06</v>
      </c>
    </row>
    <row r="14" spans="1:29" s="4" customFormat="1" ht="26.25" x14ac:dyDescent="0.35">
      <c r="A14" s="57" t="s">
        <v>118</v>
      </c>
      <c r="B14" s="6"/>
      <c r="C14" s="6">
        <v>0</v>
      </c>
      <c r="D14" s="6">
        <f t="shared" si="4"/>
        <v>0</v>
      </c>
      <c r="E14" s="6"/>
      <c r="F14" s="6"/>
      <c r="G14" s="6"/>
      <c r="H14" s="6"/>
      <c r="I14" s="6"/>
      <c r="J14" s="6"/>
      <c r="K14" s="69"/>
      <c r="L14" s="6">
        <v>10608865.91</v>
      </c>
      <c r="M14" s="6"/>
      <c r="N14" s="6">
        <v>238097.43</v>
      </c>
      <c r="O14" s="6">
        <v>238097.43</v>
      </c>
      <c r="P14" s="5"/>
    </row>
    <row r="15" spans="1:29" s="4" customFormat="1" ht="26.25" x14ac:dyDescent="0.35">
      <c r="A15" s="57" t="s">
        <v>28</v>
      </c>
      <c r="B15" s="6">
        <f>SUM(E15:P15)</f>
        <v>10127407.380000001</v>
      </c>
      <c r="C15" s="6">
        <v>0</v>
      </c>
      <c r="D15" s="6">
        <f t="shared" si="4"/>
        <v>10127407.380000001</v>
      </c>
      <c r="E15" s="5">
        <v>279761.15999999997</v>
      </c>
      <c r="F15" s="6">
        <v>20899.150000000001</v>
      </c>
      <c r="G15" s="6">
        <v>9826747.0700000003</v>
      </c>
      <c r="H15" s="6"/>
      <c r="I15" s="6"/>
      <c r="J15" s="6"/>
      <c r="K15" s="6"/>
      <c r="L15" s="6"/>
      <c r="M15" s="6"/>
      <c r="N15" s="6"/>
      <c r="O15" s="6"/>
      <c r="P15" s="5"/>
    </row>
    <row r="16" spans="1:29" s="4" customFormat="1" ht="26.25" x14ac:dyDescent="0.35">
      <c r="A16" s="57" t="s">
        <v>29</v>
      </c>
      <c r="B16" s="6">
        <f>SUM(E16:P16)</f>
        <v>940025.83</v>
      </c>
      <c r="C16" s="6">
        <v>0</v>
      </c>
      <c r="D16" s="6">
        <f t="shared" si="4"/>
        <v>940025.83</v>
      </c>
      <c r="E16" s="5">
        <v>12000</v>
      </c>
      <c r="F16" s="6">
        <v>154011.16</v>
      </c>
      <c r="G16" s="6">
        <v>308022.32</v>
      </c>
      <c r="H16" s="6">
        <f>147468.13+12000</f>
        <v>159468.13</v>
      </c>
      <c r="I16" s="6"/>
      <c r="J16" s="6">
        <v>114524.22</v>
      </c>
      <c r="K16" s="6">
        <v>140000</v>
      </c>
      <c r="L16" s="6">
        <v>12000</v>
      </c>
      <c r="M16" s="6"/>
      <c r="N16" s="6">
        <v>7000</v>
      </c>
      <c r="O16" s="6">
        <v>0</v>
      </c>
      <c r="P16" s="5">
        <v>33000</v>
      </c>
    </row>
    <row r="17" spans="1:18" s="4" customFormat="1" ht="26.25" x14ac:dyDescent="0.35">
      <c r="A17" s="57" t="s">
        <v>113</v>
      </c>
      <c r="B17" s="6">
        <f>5325628*12</f>
        <v>63907536</v>
      </c>
      <c r="C17" s="6">
        <v>0</v>
      </c>
      <c r="D17" s="6">
        <f t="shared" si="4"/>
        <v>63907536</v>
      </c>
      <c r="E17" s="5"/>
      <c r="F17" s="6"/>
      <c r="G17" s="6"/>
      <c r="H17" s="6"/>
      <c r="I17" s="6">
        <v>4103031.54</v>
      </c>
      <c r="J17" s="6">
        <v>4312132.9000000004</v>
      </c>
      <c r="K17" s="6"/>
      <c r="L17" s="6"/>
      <c r="M17" s="6"/>
      <c r="N17" s="6"/>
      <c r="O17" s="6"/>
      <c r="P17" s="5"/>
    </row>
    <row r="18" spans="1:18" s="4" customFormat="1" ht="26.25" x14ac:dyDescent="0.35">
      <c r="A18" s="57" t="s">
        <v>114</v>
      </c>
      <c r="B18" s="6">
        <f>5325628*12</f>
        <v>63907536</v>
      </c>
      <c r="C18" s="6">
        <v>0</v>
      </c>
      <c r="D18" s="6">
        <f t="shared" si="4"/>
        <v>63907536</v>
      </c>
      <c r="E18" s="5"/>
      <c r="F18" s="6"/>
      <c r="G18" s="6"/>
      <c r="H18" s="6"/>
      <c r="I18" s="6">
        <v>4116363.21</v>
      </c>
      <c r="J18" s="6">
        <v>4330387.18</v>
      </c>
      <c r="K18" s="6"/>
      <c r="L18" s="6"/>
      <c r="M18" s="6"/>
      <c r="N18" s="6"/>
      <c r="O18" s="6"/>
      <c r="P18" s="5"/>
    </row>
    <row r="19" spans="1:18" s="4" customFormat="1" ht="26.25" x14ac:dyDescent="0.35">
      <c r="A19" s="57" t="s">
        <v>115</v>
      </c>
      <c r="B19" s="6">
        <f>SUM(E19:P19)</f>
        <v>8556202.7699999996</v>
      </c>
      <c r="C19" s="6">
        <v>0</v>
      </c>
      <c r="D19" s="6">
        <f t="shared" si="4"/>
        <v>8556202.7699999996</v>
      </c>
      <c r="E19" s="6"/>
      <c r="F19" s="6">
        <v>246000</v>
      </c>
      <c r="G19" s="6">
        <v>378000</v>
      </c>
      <c r="H19" s="6">
        <v>6747408.1200000001</v>
      </c>
      <c r="I19" s="6">
        <v>572765.68000000005</v>
      </c>
      <c r="J19" s="6">
        <v>612028.97</v>
      </c>
      <c r="K19" s="6"/>
      <c r="L19" s="6"/>
      <c r="M19" s="6"/>
      <c r="N19" s="6"/>
      <c r="O19" s="6"/>
      <c r="P19" s="5"/>
    </row>
    <row r="20" spans="1:18" s="19" customFormat="1" ht="26.25" x14ac:dyDescent="0.35">
      <c r="A20" s="56" t="s">
        <v>31</v>
      </c>
      <c r="B20" s="17">
        <f>SUM(B21:B34)</f>
        <v>627631475.81000006</v>
      </c>
      <c r="C20" s="17">
        <f>SUM(C21:C34)</f>
        <v>0</v>
      </c>
      <c r="D20" s="17">
        <f>SUM(D21:D34)</f>
        <v>627631475.81000006</v>
      </c>
      <c r="E20" s="17">
        <f>SUM(E21:E34)</f>
        <v>21651654.600000001</v>
      </c>
      <c r="F20" s="17">
        <f t="shared" ref="F20:P20" si="5">SUM(F21:F34)</f>
        <v>49422610.969999999</v>
      </c>
      <c r="G20" s="17">
        <f t="shared" si="5"/>
        <v>50233135.649999999</v>
      </c>
      <c r="H20" s="17">
        <f t="shared" si="5"/>
        <v>35515495.32</v>
      </c>
      <c r="I20" s="17">
        <f t="shared" si="5"/>
        <v>72727683.459999993</v>
      </c>
      <c r="J20" s="17">
        <f t="shared" si="5"/>
        <v>35193172.610000007</v>
      </c>
      <c r="K20" s="17">
        <f t="shared" si="5"/>
        <v>49667111.719999999</v>
      </c>
      <c r="L20" s="17">
        <f t="shared" si="5"/>
        <v>74186839.879999995</v>
      </c>
      <c r="M20" s="17">
        <f t="shared" si="5"/>
        <v>34821101.960000001</v>
      </c>
      <c r="N20" s="17">
        <f t="shared" si="5"/>
        <v>63332187.109999992</v>
      </c>
      <c r="O20" s="17">
        <f t="shared" si="5"/>
        <v>53168532.990000002</v>
      </c>
      <c r="P20" s="17">
        <f t="shared" si="5"/>
        <v>87711949.540000007</v>
      </c>
      <c r="R20" s="23">
        <v>66777296.369999997</v>
      </c>
    </row>
    <row r="21" spans="1:18" s="4" customFormat="1" ht="26.25" x14ac:dyDescent="0.35">
      <c r="A21" s="57" t="s">
        <v>32</v>
      </c>
      <c r="B21" s="6">
        <f t="shared" ref="B21:B34" si="6">SUM(E21:P21)</f>
        <v>24287439.079999998</v>
      </c>
      <c r="C21" s="6">
        <v>0</v>
      </c>
      <c r="D21" s="6">
        <f>B21+C21</f>
        <v>24287439.079999998</v>
      </c>
      <c r="E21" s="6">
        <v>131379.13</v>
      </c>
      <c r="F21" s="6">
        <v>108191.35</v>
      </c>
      <c r="G21" s="6">
        <v>80725.81</v>
      </c>
      <c r="H21" s="6">
        <v>137282.71</v>
      </c>
      <c r="I21" s="6">
        <v>8342931.0800000001</v>
      </c>
      <c r="J21" s="6">
        <v>10811431.93</v>
      </c>
      <c r="K21" s="6"/>
      <c r="L21" s="6"/>
      <c r="M21" s="6"/>
      <c r="N21" s="6">
        <v>4569297.07</v>
      </c>
      <c r="O21" s="6">
        <v>0</v>
      </c>
      <c r="P21" s="5">
        <v>106200</v>
      </c>
      <c r="R21" s="24">
        <f>+R20-O8</f>
        <v>-68112351.600000024</v>
      </c>
    </row>
    <row r="22" spans="1:18" s="4" customFormat="1" ht="26.25" x14ac:dyDescent="0.35">
      <c r="A22" s="57" t="s">
        <v>107</v>
      </c>
      <c r="B22" s="6">
        <f t="shared" si="6"/>
        <v>17610606.899999999</v>
      </c>
      <c r="C22" s="6">
        <v>0</v>
      </c>
      <c r="D22" s="6">
        <f t="shared" ref="D22:D34" si="7">B22+C22</f>
        <v>17610606.899999999</v>
      </c>
      <c r="E22" s="6">
        <v>1448464.88</v>
      </c>
      <c r="F22" s="6">
        <v>569618.9</v>
      </c>
      <c r="G22" s="6">
        <v>3412561.17</v>
      </c>
      <c r="H22" s="6">
        <v>236003.95</v>
      </c>
      <c r="I22" s="6">
        <v>3216429.25</v>
      </c>
      <c r="J22" s="6">
        <v>4928084.79</v>
      </c>
      <c r="K22" s="6"/>
      <c r="L22" s="6">
        <v>200</v>
      </c>
      <c r="M22" s="6"/>
      <c r="N22" s="6">
        <v>3212393.52</v>
      </c>
      <c r="O22" s="6">
        <v>0</v>
      </c>
      <c r="P22" s="5">
        <v>586850.43999999994</v>
      </c>
      <c r="R22" s="24"/>
    </row>
    <row r="23" spans="1:18" s="4" customFormat="1" ht="26.25" x14ac:dyDescent="0.35">
      <c r="A23" s="57" t="s">
        <v>108</v>
      </c>
      <c r="B23" s="6">
        <f t="shared" si="6"/>
        <v>13775880</v>
      </c>
      <c r="C23" s="6">
        <v>0</v>
      </c>
      <c r="D23" s="6">
        <f t="shared" si="7"/>
        <v>13775880</v>
      </c>
      <c r="E23" s="6">
        <v>1385120.75</v>
      </c>
      <c r="F23" s="6">
        <v>1184869.58</v>
      </c>
      <c r="G23" s="6">
        <v>1299187.8700000001</v>
      </c>
      <c r="H23" s="6">
        <v>997126.13</v>
      </c>
      <c r="I23" s="6">
        <v>1639326.45</v>
      </c>
      <c r="J23" s="6">
        <v>907079.63</v>
      </c>
      <c r="K23" s="69">
        <v>1594772.07</v>
      </c>
      <c r="L23" s="6">
        <v>1160581.98</v>
      </c>
      <c r="M23" s="6">
        <v>550225.27</v>
      </c>
      <c r="N23" s="6">
        <v>2366068.5299999998</v>
      </c>
      <c r="O23" s="6">
        <v>0</v>
      </c>
      <c r="P23" s="5">
        <v>691521.74</v>
      </c>
      <c r="R23" s="24"/>
    </row>
    <row r="24" spans="1:18" s="4" customFormat="1" ht="26.25" x14ac:dyDescent="0.35">
      <c r="A24" s="57" t="s">
        <v>109</v>
      </c>
      <c r="B24" s="6">
        <f t="shared" si="6"/>
        <v>175852.47999999998</v>
      </c>
      <c r="C24" s="6">
        <v>0</v>
      </c>
      <c r="D24" s="6">
        <f t="shared" si="7"/>
        <v>175852.47999999998</v>
      </c>
      <c r="E24" s="6">
        <v>900</v>
      </c>
      <c r="F24" s="6">
        <v>5725</v>
      </c>
      <c r="G24" s="6">
        <v>11040</v>
      </c>
      <c r="H24" s="6">
        <v>12907</v>
      </c>
      <c r="I24" s="6">
        <v>41905</v>
      </c>
      <c r="J24" s="6">
        <v>5230</v>
      </c>
      <c r="K24" s="69">
        <v>35062</v>
      </c>
      <c r="L24" s="6">
        <v>8683</v>
      </c>
      <c r="M24" s="6">
        <v>17088.310000000001</v>
      </c>
      <c r="N24" s="6">
        <v>15895</v>
      </c>
      <c r="O24" s="6">
        <v>0</v>
      </c>
      <c r="P24" s="5">
        <v>21417.17</v>
      </c>
      <c r="R24" s="24"/>
    </row>
    <row r="25" spans="1:18" s="4" customFormat="1" ht="26.25" x14ac:dyDescent="0.35">
      <c r="A25" s="57" t="s">
        <v>110</v>
      </c>
      <c r="B25" s="6">
        <f t="shared" si="6"/>
        <v>1807841.2000000002</v>
      </c>
      <c r="C25" s="6">
        <v>0</v>
      </c>
      <c r="D25" s="6">
        <f t="shared" si="7"/>
        <v>1807841.2000000002</v>
      </c>
      <c r="E25" s="6">
        <v>3620</v>
      </c>
      <c r="F25" s="6">
        <v>3620</v>
      </c>
      <c r="G25" s="6">
        <v>38045</v>
      </c>
      <c r="H25" s="6">
        <v>66596</v>
      </c>
      <c r="I25" s="6">
        <v>10310</v>
      </c>
      <c r="J25" s="6"/>
      <c r="K25" s="70">
        <v>43761</v>
      </c>
      <c r="L25" s="6">
        <v>9626</v>
      </c>
      <c r="M25" s="6"/>
      <c r="N25" s="6"/>
      <c r="O25" s="6"/>
      <c r="P25" s="5">
        <v>1632263.2000000002</v>
      </c>
      <c r="R25" s="24"/>
    </row>
    <row r="26" spans="1:18" s="4" customFormat="1" ht="26.25" x14ac:dyDescent="0.35">
      <c r="A26" s="57" t="s">
        <v>33</v>
      </c>
      <c r="B26" s="6">
        <f t="shared" si="6"/>
        <v>26948414.630000003</v>
      </c>
      <c r="C26" s="6">
        <v>0</v>
      </c>
      <c r="D26" s="6">
        <f t="shared" si="7"/>
        <v>26948414.630000003</v>
      </c>
      <c r="E26" s="6">
        <v>4597.6000000000004</v>
      </c>
      <c r="F26" s="6">
        <v>223341.86</v>
      </c>
      <c r="G26" s="6">
        <v>2188</v>
      </c>
      <c r="H26" s="6">
        <v>844943.57</v>
      </c>
      <c r="I26" s="6">
        <v>199943.9</v>
      </c>
      <c r="J26" s="6">
        <v>1358</v>
      </c>
      <c r="K26" s="71">
        <v>61398.21</v>
      </c>
      <c r="L26" s="6">
        <v>345485.17</v>
      </c>
      <c r="M26" s="6">
        <v>7252044.2000000002</v>
      </c>
      <c r="N26" s="6">
        <v>2775509.49</v>
      </c>
      <c r="O26" s="6">
        <v>2775509.49</v>
      </c>
      <c r="P26" s="5">
        <v>12462095.140000001</v>
      </c>
    </row>
    <row r="27" spans="1:18" s="4" customFormat="1" ht="26.25" x14ac:dyDescent="0.35">
      <c r="A27" s="57" t="s">
        <v>34</v>
      </c>
      <c r="B27" s="6">
        <f t="shared" si="6"/>
        <v>20791362.449999999</v>
      </c>
      <c r="C27" s="6">
        <v>0</v>
      </c>
      <c r="D27" s="6">
        <f t="shared" si="7"/>
        <v>20791362.449999999</v>
      </c>
      <c r="E27" s="6">
        <v>1863540.12</v>
      </c>
      <c r="F27" s="6">
        <v>1759310</v>
      </c>
      <c r="G27" s="6">
        <v>2403744.6</v>
      </c>
      <c r="H27" s="6">
        <v>1555050</v>
      </c>
      <c r="I27" s="6">
        <v>2625865.58</v>
      </c>
      <c r="J27" s="6">
        <v>1349587.63</v>
      </c>
      <c r="K27" s="71">
        <v>2443685.16</v>
      </c>
      <c r="L27" s="6">
        <v>2045045.86</v>
      </c>
      <c r="M27" s="6">
        <v>2071847.5</v>
      </c>
      <c r="N27" s="6">
        <v>942963.86</v>
      </c>
      <c r="O27" s="6">
        <v>942963.86</v>
      </c>
      <c r="P27" s="5">
        <v>787758.28</v>
      </c>
    </row>
    <row r="28" spans="1:18" s="4" customFormat="1" ht="26.25" x14ac:dyDescent="0.35">
      <c r="A28" s="57" t="s">
        <v>35</v>
      </c>
      <c r="B28" s="6">
        <f t="shared" si="6"/>
        <v>57587141.030000001</v>
      </c>
      <c r="C28" s="6">
        <v>0</v>
      </c>
      <c r="D28" s="6">
        <f t="shared" si="7"/>
        <v>57587141.030000001</v>
      </c>
      <c r="E28" s="6">
        <v>167449</v>
      </c>
      <c r="F28" s="6">
        <v>16044127.17</v>
      </c>
      <c r="G28" s="6">
        <v>10553628.27</v>
      </c>
      <c r="H28" s="6">
        <v>4355010.2300000004</v>
      </c>
      <c r="I28" s="6">
        <v>4285500.1399999997</v>
      </c>
      <c r="J28" s="6">
        <v>2663881.2799999998</v>
      </c>
      <c r="K28" s="71">
        <v>5681680.1299999999</v>
      </c>
      <c r="L28" s="6">
        <v>637752.79</v>
      </c>
      <c r="M28" s="6">
        <v>5243637.62</v>
      </c>
      <c r="N28" s="6">
        <v>3900386.7</v>
      </c>
      <c r="O28" s="6">
        <v>3900386.7</v>
      </c>
      <c r="P28" s="5">
        <v>153701</v>
      </c>
    </row>
    <row r="29" spans="1:18" s="4" customFormat="1" ht="26.25" x14ac:dyDescent="0.35">
      <c r="A29" s="57" t="s">
        <v>36</v>
      </c>
      <c r="B29" s="6">
        <f t="shared" si="6"/>
        <v>10010373.860000001</v>
      </c>
      <c r="C29" s="6">
        <v>0</v>
      </c>
      <c r="D29" s="6">
        <f t="shared" si="7"/>
        <v>10010373.860000001</v>
      </c>
      <c r="E29" s="6"/>
      <c r="F29" s="6">
        <v>107710.39999999999</v>
      </c>
      <c r="G29" s="6">
        <v>1387598.88</v>
      </c>
      <c r="H29" s="6">
        <v>2582701</v>
      </c>
      <c r="I29" s="6">
        <v>1386379.87</v>
      </c>
      <c r="J29" s="6">
        <v>318850.75</v>
      </c>
      <c r="K29" s="6">
        <v>624295.82999999996</v>
      </c>
      <c r="L29" s="6">
        <v>652378</v>
      </c>
      <c r="M29" s="6">
        <v>1882923.39</v>
      </c>
      <c r="N29" s="6">
        <v>459092.16</v>
      </c>
      <c r="O29" s="6">
        <v>459092.16</v>
      </c>
      <c r="P29" s="5">
        <v>149351.42000000001</v>
      </c>
    </row>
    <row r="30" spans="1:18" s="4" customFormat="1" ht="26.25" x14ac:dyDescent="0.35">
      <c r="A30" s="57" t="s">
        <v>37</v>
      </c>
      <c r="B30" s="6">
        <f t="shared" si="6"/>
        <v>24367308.599999998</v>
      </c>
      <c r="C30" s="6">
        <v>0</v>
      </c>
      <c r="D30" s="6">
        <f t="shared" si="7"/>
        <v>24367308.599999998</v>
      </c>
      <c r="E30" s="6"/>
      <c r="F30" s="6">
        <v>220742.3</v>
      </c>
      <c r="G30" s="6">
        <v>512111.1</v>
      </c>
      <c r="H30" s="6">
        <v>696447.48</v>
      </c>
      <c r="I30" s="6">
        <f>7810463.42+962825.37</f>
        <v>8773288.7899999991</v>
      </c>
      <c r="J30" s="6">
        <v>8574230.8699999992</v>
      </c>
      <c r="K30" s="6">
        <v>878780.95</v>
      </c>
      <c r="L30" s="6">
        <v>1057924.73</v>
      </c>
      <c r="M30" s="6">
        <v>58888.38</v>
      </c>
      <c r="N30" s="6">
        <v>1797447</v>
      </c>
      <c r="O30" s="6">
        <v>1797447</v>
      </c>
      <c r="P30" s="5"/>
    </row>
    <row r="31" spans="1:18" s="4" customFormat="1" ht="52.5" x14ac:dyDescent="0.35">
      <c r="A31" s="57" t="s">
        <v>38</v>
      </c>
      <c r="B31" s="6">
        <f t="shared" si="6"/>
        <v>46317249.810000002</v>
      </c>
      <c r="C31" s="6">
        <v>0</v>
      </c>
      <c r="D31" s="6">
        <f t="shared" si="7"/>
        <v>46317249.810000002</v>
      </c>
      <c r="E31" s="6">
        <v>550320.22</v>
      </c>
      <c r="F31" s="6">
        <v>415839</v>
      </c>
      <c r="G31" s="6">
        <v>627411.81999999995</v>
      </c>
      <c r="H31" s="6">
        <v>2244438.6</v>
      </c>
      <c r="I31" s="6">
        <v>2454186.0699999998</v>
      </c>
      <c r="J31" s="6">
        <v>191729.31</v>
      </c>
      <c r="K31" s="6">
        <v>2093079.08</v>
      </c>
      <c r="L31" s="6">
        <v>261349.42</v>
      </c>
      <c r="M31" s="6">
        <v>187985.52</v>
      </c>
      <c r="N31" s="6">
        <v>993114.41</v>
      </c>
      <c r="O31" s="6">
        <v>993114.41</v>
      </c>
      <c r="P31" s="5">
        <v>35304681.950000003</v>
      </c>
    </row>
    <row r="32" spans="1:18" s="4" customFormat="1" ht="26.25" x14ac:dyDescent="0.35">
      <c r="A32" s="57" t="s">
        <v>39</v>
      </c>
      <c r="B32" s="6">
        <f t="shared" si="6"/>
        <v>252777158.16999999</v>
      </c>
      <c r="C32" s="6">
        <v>0</v>
      </c>
      <c r="D32" s="6">
        <f t="shared" si="7"/>
        <v>252777158.16999999</v>
      </c>
      <c r="E32" s="6"/>
      <c r="F32" s="6">
        <v>28779515.41</v>
      </c>
      <c r="G32" s="6">
        <v>29883587.420000002</v>
      </c>
      <c r="H32" s="6">
        <v>20548785.800000001</v>
      </c>
      <c r="I32" s="6">
        <v>39187577.450000003</v>
      </c>
      <c r="J32" s="6">
        <v>5236536.54</v>
      </c>
      <c r="K32" s="6">
        <v>14483372.539999999</v>
      </c>
      <c r="L32" s="6">
        <v>33097897.23</v>
      </c>
      <c r="M32" s="6">
        <v>15192932.189999999</v>
      </c>
      <c r="N32" s="6">
        <v>27565187.5</v>
      </c>
      <c r="O32" s="6">
        <v>27565187.5</v>
      </c>
      <c r="P32" s="5">
        <v>11236578.59</v>
      </c>
    </row>
    <row r="33" spans="1:16" s="4" customFormat="1" ht="26.25" x14ac:dyDescent="0.35">
      <c r="A33" s="57" t="s">
        <v>40</v>
      </c>
      <c r="B33" s="6">
        <f t="shared" si="6"/>
        <v>110673219.52</v>
      </c>
      <c r="C33" s="6">
        <v>0</v>
      </c>
      <c r="D33" s="6">
        <f t="shared" si="7"/>
        <v>110673219.52</v>
      </c>
      <c r="E33" s="6">
        <v>15949706.9</v>
      </c>
      <c r="F33" s="6"/>
      <c r="G33" s="6"/>
      <c r="H33" s="6"/>
      <c r="I33" s="6"/>
      <c r="J33" s="6"/>
      <c r="K33" s="71">
        <v>20512774.050000001</v>
      </c>
      <c r="L33" s="6">
        <v>34777235.509999998</v>
      </c>
      <c r="M33" s="6">
        <v>1800551.58</v>
      </c>
      <c r="N33" s="6">
        <v>13600739.77</v>
      </c>
      <c r="O33" s="6">
        <v>13600739.77</v>
      </c>
      <c r="P33" s="5">
        <v>10431471.939999999</v>
      </c>
    </row>
    <row r="34" spans="1:16" s="4" customFormat="1" ht="26.25" x14ac:dyDescent="0.35">
      <c r="A34" s="57" t="s">
        <v>41</v>
      </c>
      <c r="B34" s="6">
        <f t="shared" si="6"/>
        <v>20501628.079999998</v>
      </c>
      <c r="C34" s="6">
        <v>0</v>
      </c>
      <c r="D34" s="6">
        <f t="shared" si="7"/>
        <v>20501628.079999998</v>
      </c>
      <c r="E34" s="6">
        <v>146556</v>
      </c>
      <c r="F34" s="6"/>
      <c r="G34" s="6">
        <v>21305.71</v>
      </c>
      <c r="H34" s="6">
        <v>1238202.8500000001</v>
      </c>
      <c r="I34" s="6">
        <v>564039.88</v>
      </c>
      <c r="J34" s="6">
        <v>205171.88</v>
      </c>
      <c r="K34" s="6">
        <v>1214450.7</v>
      </c>
      <c r="L34" s="6">
        <v>132680.19</v>
      </c>
      <c r="M34" s="6">
        <v>562978</v>
      </c>
      <c r="N34" s="6">
        <v>1134092.1000000001</v>
      </c>
      <c r="O34" s="6">
        <v>1134092.1000000001</v>
      </c>
      <c r="P34" s="5">
        <v>14148058.67</v>
      </c>
    </row>
    <row r="35" spans="1:16" s="19" customFormat="1" ht="26.25" x14ac:dyDescent="0.35">
      <c r="A35" s="56" t="s">
        <v>42</v>
      </c>
      <c r="B35" s="17">
        <f>SUM(B36:B44)</f>
        <v>117108841.93000001</v>
      </c>
      <c r="C35" s="17">
        <f>SUM(C36:C44)</f>
        <v>0</v>
      </c>
      <c r="D35" s="17">
        <f>SUM(D36:D44)</f>
        <v>117108841.93000001</v>
      </c>
      <c r="E35" s="17">
        <f>SUM(E36:E44)</f>
        <v>4498872.09</v>
      </c>
      <c r="F35" s="17">
        <f t="shared" ref="F35:P35" si="8">SUM(F36:F44)</f>
        <v>2340657.19</v>
      </c>
      <c r="G35" s="17">
        <f t="shared" si="8"/>
        <v>8245478.6100000003</v>
      </c>
      <c r="H35" s="17">
        <f t="shared" si="8"/>
        <v>16686094.16</v>
      </c>
      <c r="I35" s="17">
        <f t="shared" si="8"/>
        <v>13533353.200000001</v>
      </c>
      <c r="J35" s="17">
        <f t="shared" si="8"/>
        <v>17933276.789999999</v>
      </c>
      <c r="K35" s="17">
        <f t="shared" si="8"/>
        <v>15251009.33</v>
      </c>
      <c r="L35" s="17">
        <f t="shared" si="8"/>
        <v>3342076.02</v>
      </c>
      <c r="M35" s="17">
        <f t="shared" si="8"/>
        <v>6799670.46</v>
      </c>
      <c r="N35" s="17">
        <f t="shared" si="8"/>
        <v>13112052.159999998</v>
      </c>
      <c r="O35" s="17">
        <f t="shared" si="8"/>
        <v>3421788.21</v>
      </c>
      <c r="P35" s="17">
        <f t="shared" si="8"/>
        <v>11944513.710000001</v>
      </c>
    </row>
    <row r="36" spans="1:16" s="4" customFormat="1" ht="26.25" x14ac:dyDescent="0.35">
      <c r="A36" s="57" t="s">
        <v>43</v>
      </c>
      <c r="B36" s="6">
        <f t="shared" ref="B36:B44" si="9">SUM(E36:P36)</f>
        <v>18848032.399999999</v>
      </c>
      <c r="C36" s="6">
        <v>0</v>
      </c>
      <c r="D36" s="6">
        <f>B36+C36</f>
        <v>18848032.399999999</v>
      </c>
      <c r="E36" s="6">
        <v>255321.4</v>
      </c>
      <c r="F36" s="6">
        <v>546395.74</v>
      </c>
      <c r="G36" s="6">
        <v>284314.01</v>
      </c>
      <c r="H36" s="6">
        <v>683266.73</v>
      </c>
      <c r="I36" s="6">
        <v>2072972.53</v>
      </c>
      <c r="J36" s="6">
        <v>96080</v>
      </c>
      <c r="K36" s="6">
        <v>1395735.34</v>
      </c>
      <c r="L36" s="6">
        <v>1357996.2</v>
      </c>
      <c r="M36" s="6">
        <v>501868.53</v>
      </c>
      <c r="N36" s="6">
        <v>3058311.92</v>
      </c>
      <c r="O36" s="6">
        <v>0</v>
      </c>
      <c r="P36" s="5">
        <v>8595770</v>
      </c>
    </row>
    <row r="37" spans="1:16" s="4" customFormat="1" ht="26.25" x14ac:dyDescent="0.35">
      <c r="A37" s="57" t="s">
        <v>44</v>
      </c>
      <c r="B37" s="6">
        <f>SUM(E37:P37)</f>
        <v>4819357.66</v>
      </c>
      <c r="C37" s="6">
        <v>0</v>
      </c>
      <c r="D37" s="6">
        <f t="shared" ref="D37:D44" si="10">B37+C37</f>
        <v>4819357.66</v>
      </c>
      <c r="E37" s="6"/>
      <c r="F37" s="6">
        <v>423359.44</v>
      </c>
      <c r="G37" s="6">
        <v>262984.42</v>
      </c>
      <c r="H37" s="6">
        <v>236272.02</v>
      </c>
      <c r="I37" s="6">
        <v>1315413.92</v>
      </c>
      <c r="J37" s="6">
        <v>227150</v>
      </c>
      <c r="K37" s="6">
        <v>236000</v>
      </c>
      <c r="L37" s="6">
        <v>28884</v>
      </c>
      <c r="M37" s="6">
        <v>696667.93</v>
      </c>
      <c r="N37" s="6">
        <v>22760.53</v>
      </c>
      <c r="O37" s="6">
        <v>22760.53</v>
      </c>
      <c r="P37" s="5">
        <v>1347104.87</v>
      </c>
    </row>
    <row r="38" spans="1:16" s="4" customFormat="1" ht="26.25" x14ac:dyDescent="0.35">
      <c r="A38" s="57" t="s">
        <v>45</v>
      </c>
      <c r="B38" s="6">
        <f>SUM(E38:P38)</f>
        <v>922793.69</v>
      </c>
      <c r="C38" s="6">
        <v>0</v>
      </c>
      <c r="D38" s="6">
        <f t="shared" si="10"/>
        <v>922793.69</v>
      </c>
      <c r="E38" s="6"/>
      <c r="F38" s="6">
        <v>44588.83</v>
      </c>
      <c r="G38" s="6">
        <v>52</v>
      </c>
      <c r="H38" s="6">
        <v>144110.5</v>
      </c>
      <c r="I38" s="6">
        <v>88015.24</v>
      </c>
      <c r="J38" s="6">
        <v>15500</v>
      </c>
      <c r="K38" s="6">
        <v>137956.44</v>
      </c>
      <c r="L38" s="6"/>
      <c r="M38" s="6">
        <v>158666.70000000001</v>
      </c>
      <c r="N38" s="6">
        <v>131280.24</v>
      </c>
      <c r="O38" s="6">
        <v>131280.24</v>
      </c>
      <c r="P38" s="5">
        <v>71343.5</v>
      </c>
    </row>
    <row r="39" spans="1:16" s="4" customFormat="1" ht="26.25" x14ac:dyDescent="0.35">
      <c r="A39" s="57" t="s">
        <v>46</v>
      </c>
      <c r="B39" s="6">
        <f>SUM(E39:P39)</f>
        <v>2165846.13</v>
      </c>
      <c r="C39" s="6">
        <v>0</v>
      </c>
      <c r="D39" s="6">
        <f t="shared" si="10"/>
        <v>2165846.13</v>
      </c>
      <c r="E39" s="6"/>
      <c r="F39" s="6">
        <v>70447.75</v>
      </c>
      <c r="G39" s="6">
        <v>164391.6</v>
      </c>
      <c r="H39" s="6">
        <v>267397.96999999997</v>
      </c>
      <c r="I39" s="6">
        <v>366578.08</v>
      </c>
      <c r="J39" s="6"/>
      <c r="K39" s="71">
        <v>85059.45</v>
      </c>
      <c r="L39" s="6"/>
      <c r="M39" s="6"/>
      <c r="N39" s="6"/>
      <c r="O39" s="6"/>
      <c r="P39" s="5">
        <v>1211971.28</v>
      </c>
    </row>
    <row r="40" spans="1:16" s="4" customFormat="1" ht="26.25" x14ac:dyDescent="0.35">
      <c r="A40" s="57" t="s">
        <v>47</v>
      </c>
      <c r="B40" s="6">
        <f>SUM(E40:P40)</f>
        <v>4308097.3100000005</v>
      </c>
      <c r="C40" s="6">
        <v>0</v>
      </c>
      <c r="D40" s="6">
        <f t="shared" si="10"/>
        <v>4308097.3100000005</v>
      </c>
      <c r="E40" s="6">
        <v>3055.1</v>
      </c>
      <c r="F40" s="6">
        <v>4484</v>
      </c>
      <c r="G40" s="6">
        <v>422972.1</v>
      </c>
      <c r="H40" s="6">
        <v>1727251.54</v>
      </c>
      <c r="I40" s="6">
        <v>119043.12</v>
      </c>
      <c r="J40" s="6">
        <v>15059.09</v>
      </c>
      <c r="K40" s="71">
        <v>168631.95</v>
      </c>
      <c r="L40" s="6">
        <v>192576</v>
      </c>
      <c r="M40" s="6">
        <v>559348.29</v>
      </c>
      <c r="N40" s="6">
        <v>188676.03</v>
      </c>
      <c r="O40" s="6">
        <v>188676.03</v>
      </c>
      <c r="P40" s="5">
        <v>718324.06</v>
      </c>
    </row>
    <row r="41" spans="1:16" s="4" customFormat="1" ht="26.25" x14ac:dyDescent="0.35">
      <c r="A41" s="57" t="s">
        <v>48</v>
      </c>
      <c r="B41" s="6">
        <f t="shared" si="9"/>
        <v>4770755.2699999996</v>
      </c>
      <c r="C41" s="6">
        <v>0</v>
      </c>
      <c r="D41" s="6">
        <f t="shared" si="10"/>
        <v>4770755.2699999996</v>
      </c>
      <c r="E41" s="6">
        <v>3068</v>
      </c>
      <c r="F41" s="6">
        <v>16312.76</v>
      </c>
      <c r="G41" s="6">
        <v>383601.2</v>
      </c>
      <c r="H41" s="6">
        <v>1454461.68</v>
      </c>
      <c r="I41" s="6">
        <v>659237.67000000004</v>
      </c>
      <c r="J41" s="6">
        <v>639402.94999999995</v>
      </c>
      <c r="K41" s="6">
        <v>454699.22</v>
      </c>
      <c r="L41" s="6">
        <v>31970.43</v>
      </c>
      <c r="M41" s="6">
        <v>564194.1</v>
      </c>
      <c r="N41" s="6">
        <v>281903.63</v>
      </c>
      <c r="O41" s="6">
        <v>281903.63</v>
      </c>
      <c r="P41" s="5"/>
    </row>
    <row r="42" spans="1:16" s="26" customFormat="1" ht="52.5" x14ac:dyDescent="0.35">
      <c r="A42" s="58" t="s">
        <v>49</v>
      </c>
      <c r="B42" s="6">
        <f t="shared" si="9"/>
        <v>55255020.180000007</v>
      </c>
      <c r="C42" s="6">
        <v>0</v>
      </c>
      <c r="D42" s="6">
        <f t="shared" si="10"/>
        <v>55255020.180000007</v>
      </c>
      <c r="E42" s="6">
        <v>309346.3</v>
      </c>
      <c r="F42" s="6">
        <v>648448.76</v>
      </c>
      <c r="G42" s="6">
        <v>5819790.9900000002</v>
      </c>
      <c r="H42" s="6">
        <v>9892568.9800000004</v>
      </c>
      <c r="I42" s="6">
        <v>3261054.82</v>
      </c>
      <c r="J42" s="6">
        <v>16573822.960000001</v>
      </c>
      <c r="K42" s="6">
        <v>10394043.529999999</v>
      </c>
      <c r="L42" s="6">
        <v>1126576.54</v>
      </c>
      <c r="M42" s="6">
        <v>597415.27</v>
      </c>
      <c r="N42" s="6">
        <v>6631952.0300000003</v>
      </c>
      <c r="O42" s="6">
        <v>0</v>
      </c>
      <c r="P42" s="5"/>
    </row>
    <row r="43" spans="1:16" s="4" customFormat="1" ht="52.5" x14ac:dyDescent="0.35">
      <c r="A43" s="57" t="s">
        <v>50</v>
      </c>
      <c r="B43" s="6">
        <f t="shared" si="9"/>
        <v>0</v>
      </c>
      <c r="C43" s="6">
        <v>0</v>
      </c>
      <c r="D43" s="6">
        <f t="shared" si="10"/>
        <v>0</v>
      </c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5"/>
    </row>
    <row r="44" spans="1:16" s="4" customFormat="1" ht="26.25" x14ac:dyDescent="0.35">
      <c r="A44" s="57" t="s">
        <v>51</v>
      </c>
      <c r="B44" s="6">
        <f t="shared" si="9"/>
        <v>26018939.290000003</v>
      </c>
      <c r="C44" s="6">
        <v>0</v>
      </c>
      <c r="D44" s="6">
        <f t="shared" si="10"/>
        <v>26018939.290000003</v>
      </c>
      <c r="E44" s="6">
        <v>3928081.29</v>
      </c>
      <c r="F44" s="6">
        <v>586619.91</v>
      </c>
      <c r="G44" s="6">
        <v>907372.29</v>
      </c>
      <c r="H44" s="6">
        <v>2280764.7400000002</v>
      </c>
      <c r="I44" s="6">
        <v>5651037.8200000003</v>
      </c>
      <c r="J44" s="6">
        <v>366261.79</v>
      </c>
      <c r="K44" s="6">
        <v>2378883.4</v>
      </c>
      <c r="L44" s="6">
        <v>604072.85</v>
      </c>
      <c r="M44" s="6">
        <v>3721509.64</v>
      </c>
      <c r="N44" s="6">
        <v>2797167.78</v>
      </c>
      <c r="O44" s="6">
        <v>2797167.78</v>
      </c>
      <c r="P44" s="5"/>
    </row>
    <row r="45" spans="1:16" s="19" customFormat="1" ht="26.25" x14ac:dyDescent="0.35">
      <c r="A45" s="56" t="s">
        <v>52</v>
      </c>
      <c r="B45" s="17">
        <f>SUM(B46:B52)</f>
        <v>385392515.30000001</v>
      </c>
      <c r="C45" s="17">
        <f>SUM(C46:C52)</f>
        <v>0</v>
      </c>
      <c r="D45" s="17">
        <f>SUM(D46:D52)</f>
        <v>385392515.30000001</v>
      </c>
      <c r="E45" s="17">
        <f>SUM(E46:E52)</f>
        <v>19651563.120000001</v>
      </c>
      <c r="F45" s="17">
        <f t="shared" ref="F45:P45" si="11">SUM(F46:F52)</f>
        <v>43255217.410000004</v>
      </c>
      <c r="G45" s="17">
        <f t="shared" si="11"/>
        <v>29840188.720000003</v>
      </c>
      <c r="H45" s="17">
        <f t="shared" si="11"/>
        <v>29988964.830000002</v>
      </c>
      <c r="I45" s="17">
        <f t="shared" si="11"/>
        <v>30497217.670000002</v>
      </c>
      <c r="J45" s="17">
        <f t="shared" si="11"/>
        <v>30218336.850000001</v>
      </c>
      <c r="K45" s="17">
        <f t="shared" si="11"/>
        <v>31420467.950000003</v>
      </c>
      <c r="L45" s="17">
        <f t="shared" si="11"/>
        <v>28967493.75</v>
      </c>
      <c r="M45" s="17">
        <f t="shared" si="11"/>
        <v>1292738.25</v>
      </c>
      <c r="N45" s="17">
        <f t="shared" si="11"/>
        <v>29147663.370000001</v>
      </c>
      <c r="O45" s="17">
        <f t="shared" si="11"/>
        <v>29147663.370000001</v>
      </c>
      <c r="P45" s="17">
        <f t="shared" si="11"/>
        <v>27321666.670000002</v>
      </c>
    </row>
    <row r="46" spans="1:16" s="4" customFormat="1" ht="26.25" x14ac:dyDescent="0.35">
      <c r="A46" s="57" t="s">
        <v>53</v>
      </c>
      <c r="B46" s="6">
        <f>SUM(E46:P46)</f>
        <v>57532515.259999998</v>
      </c>
      <c r="C46" s="6">
        <v>0</v>
      </c>
      <c r="D46" s="6">
        <f>B46+C46</f>
        <v>57532515.259999998</v>
      </c>
      <c r="E46" s="6">
        <v>19651563.120000001</v>
      </c>
      <c r="F46" s="6">
        <v>15933550.74</v>
      </c>
      <c r="G46" s="6">
        <v>2518522.0499999998</v>
      </c>
      <c r="H46" s="6">
        <v>2667298.16</v>
      </c>
      <c r="I46" s="6">
        <v>3175551</v>
      </c>
      <c r="J46" s="6">
        <v>2896670.18</v>
      </c>
      <c r="K46" s="6">
        <v>4098801.28</v>
      </c>
      <c r="L46" s="6">
        <v>1645827.08</v>
      </c>
      <c r="M46" s="6">
        <v>1292738.25</v>
      </c>
      <c r="N46" s="6">
        <v>1825996.7</v>
      </c>
      <c r="O46" s="6">
        <v>1825996.7</v>
      </c>
    </row>
    <row r="47" spans="1:16" s="4" customFormat="1" ht="52.5" x14ac:dyDescent="0.35">
      <c r="A47" s="57" t="s">
        <v>54</v>
      </c>
      <c r="B47" s="6">
        <f>SUM(E47:P47)</f>
        <v>0</v>
      </c>
      <c r="C47" s="6">
        <v>0</v>
      </c>
      <c r="D47" s="6">
        <f t="shared" ref="D47:D52" si="12">B47+C47</f>
        <v>0</v>
      </c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5"/>
    </row>
    <row r="48" spans="1:16" s="4" customFormat="1" ht="52.5" x14ac:dyDescent="0.35">
      <c r="A48" s="57" t="s">
        <v>55</v>
      </c>
      <c r="B48" s="6">
        <f>SUM(E48:P48)</f>
        <v>0</v>
      </c>
      <c r="C48" s="6">
        <v>0</v>
      </c>
      <c r="D48" s="6">
        <f t="shared" si="12"/>
        <v>0</v>
      </c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5"/>
    </row>
    <row r="49" spans="1:16" s="4" customFormat="1" ht="52.5" x14ac:dyDescent="0.35">
      <c r="A49" s="57" t="s">
        <v>56</v>
      </c>
      <c r="B49" s="6"/>
      <c r="C49" s="6">
        <v>0</v>
      </c>
      <c r="D49" s="6">
        <f t="shared" si="12"/>
        <v>0</v>
      </c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73">
        <v>27321666.670000002</v>
      </c>
    </row>
    <row r="50" spans="1:16" s="4" customFormat="1" ht="52.5" x14ac:dyDescent="0.35">
      <c r="A50" s="57" t="s">
        <v>57</v>
      </c>
      <c r="B50" s="6">
        <f>SUM(E50:P50)</f>
        <v>0</v>
      </c>
      <c r="C50" s="6">
        <v>0</v>
      </c>
      <c r="D50" s="6">
        <f t="shared" si="12"/>
        <v>0</v>
      </c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5"/>
    </row>
    <row r="51" spans="1:16" s="4" customFormat="1" ht="26.25" x14ac:dyDescent="0.35">
      <c r="A51" s="57" t="s">
        <v>58</v>
      </c>
      <c r="B51" s="6">
        <f>SUM(E51:P51)</f>
        <v>0</v>
      </c>
      <c r="C51" s="6">
        <v>0</v>
      </c>
      <c r="D51" s="6">
        <f t="shared" si="12"/>
        <v>0</v>
      </c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5"/>
    </row>
    <row r="52" spans="1:16" s="4" customFormat="1" ht="52.5" x14ac:dyDescent="0.35">
      <c r="A52" s="57" t="s">
        <v>59</v>
      </c>
      <c r="B52" s="6">
        <v>327860000.04000002</v>
      </c>
      <c r="C52" s="6">
        <v>0</v>
      </c>
      <c r="D52" s="6">
        <f t="shared" si="12"/>
        <v>327860000.04000002</v>
      </c>
      <c r="E52" s="6"/>
      <c r="F52" s="6">
        <v>27321666.670000002</v>
      </c>
      <c r="G52" s="6">
        <v>27321666.670000002</v>
      </c>
      <c r="H52" s="6">
        <v>27321666.670000002</v>
      </c>
      <c r="I52" s="6">
        <v>27321666.670000002</v>
      </c>
      <c r="J52" s="6">
        <v>27321666.670000002</v>
      </c>
      <c r="K52" s="6">
        <v>27321666.670000002</v>
      </c>
      <c r="L52" s="6">
        <v>27321666.670000002</v>
      </c>
      <c r="M52" s="6"/>
      <c r="N52" s="6">
        <v>27321666.670000002</v>
      </c>
      <c r="O52" s="6">
        <v>27321666.670000002</v>
      </c>
      <c r="P52" s="5"/>
    </row>
    <row r="53" spans="1:16" s="19" customFormat="1" ht="26.25" x14ac:dyDescent="0.35">
      <c r="A53" s="56" t="s">
        <v>60</v>
      </c>
      <c r="B53" s="27">
        <f>SUM(B54:B60)</f>
        <v>1405199.11</v>
      </c>
      <c r="C53" s="27">
        <f>SUM(C54:C60)</f>
        <v>0</v>
      </c>
      <c r="D53" s="27">
        <f>SUM(D54:D60)</f>
        <v>1405199.11</v>
      </c>
      <c r="E53" s="27">
        <f>SUM(E54:E60)</f>
        <v>1298851.02</v>
      </c>
      <c r="F53" s="27">
        <f t="shared" ref="F53:P53" si="13">SUM(F54:F60)</f>
        <v>106348.09</v>
      </c>
      <c r="G53" s="27">
        <f t="shared" si="13"/>
        <v>0</v>
      </c>
      <c r="H53" s="27">
        <f t="shared" si="13"/>
        <v>0</v>
      </c>
      <c r="I53" s="27">
        <f t="shared" si="13"/>
        <v>0</v>
      </c>
      <c r="J53" s="27">
        <f t="shared" si="13"/>
        <v>0</v>
      </c>
      <c r="K53" s="27">
        <f t="shared" si="13"/>
        <v>0</v>
      </c>
      <c r="L53" s="27">
        <f t="shared" si="13"/>
        <v>0</v>
      </c>
      <c r="M53" s="27">
        <f t="shared" si="13"/>
        <v>0</v>
      </c>
      <c r="N53" s="27">
        <f t="shared" si="13"/>
        <v>0</v>
      </c>
      <c r="O53" s="27">
        <f t="shared" si="13"/>
        <v>0</v>
      </c>
      <c r="P53" s="27">
        <f t="shared" si="13"/>
        <v>0</v>
      </c>
    </row>
    <row r="54" spans="1:16" s="4" customFormat="1" ht="26.25" x14ac:dyDescent="0.35">
      <c r="A54" s="57" t="s">
        <v>61</v>
      </c>
      <c r="B54" s="6">
        <f t="shared" ref="B54:B60" si="14">SUM(E54:P54)</f>
        <v>0</v>
      </c>
      <c r="C54" s="6">
        <v>0</v>
      </c>
      <c r="D54" s="6">
        <f>B54+C54</f>
        <v>0</v>
      </c>
      <c r="E54" s="5"/>
      <c r="F54" s="5"/>
      <c r="G54" s="5"/>
      <c r="H54" s="5"/>
      <c r="I54" s="5"/>
      <c r="J54" s="5"/>
      <c r="K54" s="5"/>
      <c r="L54" s="5"/>
      <c r="M54" s="5"/>
      <c r="N54" s="8"/>
      <c r="O54" s="5"/>
    </row>
    <row r="55" spans="1:16" s="4" customFormat="1" ht="52.5" x14ac:dyDescent="0.35">
      <c r="A55" s="57" t="s">
        <v>62</v>
      </c>
      <c r="B55" s="6">
        <f t="shared" si="14"/>
        <v>0</v>
      </c>
      <c r="C55" s="6">
        <v>0</v>
      </c>
      <c r="D55" s="6">
        <f t="shared" ref="D55:D60" si="15">B55+C55</f>
        <v>0</v>
      </c>
      <c r="E55" s="5"/>
      <c r="F55" s="5"/>
      <c r="G55" s="5"/>
      <c r="H55" s="5"/>
      <c r="I55" s="5"/>
      <c r="J55" s="5"/>
      <c r="K55" s="5"/>
      <c r="L55" s="5"/>
      <c r="M55" s="5"/>
      <c r="N55" s="8"/>
      <c r="O55" s="5"/>
      <c r="P55" s="5"/>
    </row>
    <row r="56" spans="1:16" s="4" customFormat="1" ht="52.5" x14ac:dyDescent="0.35">
      <c r="A56" s="57" t="s">
        <v>63</v>
      </c>
      <c r="B56" s="6">
        <f t="shared" si="14"/>
        <v>0</v>
      </c>
      <c r="C56" s="6">
        <v>0</v>
      </c>
      <c r="D56" s="6">
        <f t="shared" si="15"/>
        <v>0</v>
      </c>
      <c r="E56" s="5"/>
      <c r="F56" s="5"/>
      <c r="G56" s="5"/>
      <c r="H56" s="5"/>
      <c r="I56" s="5"/>
      <c r="J56" s="5"/>
      <c r="K56" s="5"/>
      <c r="L56" s="5"/>
      <c r="M56" s="5"/>
      <c r="N56" s="8"/>
      <c r="O56" s="5"/>
      <c r="P56" s="5"/>
    </row>
    <row r="57" spans="1:16" s="4" customFormat="1" ht="52.5" x14ac:dyDescent="0.35">
      <c r="A57" s="57" t="s">
        <v>64</v>
      </c>
      <c r="B57" s="6">
        <f t="shared" si="14"/>
        <v>1298851.02</v>
      </c>
      <c r="C57" s="6">
        <v>0</v>
      </c>
      <c r="D57" s="6">
        <f t="shared" si="15"/>
        <v>1298851.02</v>
      </c>
      <c r="E57" s="5">
        <v>1298851.02</v>
      </c>
      <c r="F57" s="5"/>
      <c r="G57" s="5"/>
      <c r="H57" s="5"/>
      <c r="I57" s="5"/>
      <c r="J57" s="5"/>
      <c r="K57" s="5"/>
      <c r="L57" s="5"/>
      <c r="M57" s="5"/>
      <c r="N57" s="8"/>
      <c r="O57" s="5"/>
    </row>
    <row r="58" spans="1:16" s="4" customFormat="1" ht="52.5" x14ac:dyDescent="0.35">
      <c r="A58" s="57" t="s">
        <v>65</v>
      </c>
      <c r="B58" s="6">
        <f t="shared" si="14"/>
        <v>0</v>
      </c>
      <c r="C58" s="6">
        <v>0</v>
      </c>
      <c r="D58" s="6">
        <f t="shared" si="15"/>
        <v>0</v>
      </c>
      <c r="E58" s="5"/>
      <c r="F58" s="5"/>
      <c r="G58" s="5"/>
      <c r="H58" s="5"/>
      <c r="I58" s="5"/>
      <c r="J58" s="5"/>
      <c r="K58" s="5"/>
      <c r="L58" s="5"/>
      <c r="M58" s="5"/>
      <c r="N58" s="8"/>
      <c r="O58" s="5"/>
      <c r="P58" s="5"/>
    </row>
    <row r="59" spans="1:16" s="4" customFormat="1" ht="26.25" x14ac:dyDescent="0.35">
      <c r="A59" s="57" t="s">
        <v>66</v>
      </c>
      <c r="B59" s="6">
        <f t="shared" si="14"/>
        <v>0</v>
      </c>
      <c r="C59" s="6">
        <v>0</v>
      </c>
      <c r="D59" s="6">
        <f t="shared" si="15"/>
        <v>0</v>
      </c>
      <c r="E59" s="5"/>
      <c r="F59" s="5"/>
      <c r="G59" s="5"/>
      <c r="H59" s="5"/>
      <c r="I59" s="5"/>
      <c r="J59" s="5"/>
      <c r="K59" s="5"/>
      <c r="L59" s="5"/>
      <c r="M59" s="5"/>
      <c r="N59" s="8"/>
      <c r="O59" s="5"/>
      <c r="P59" s="5"/>
    </row>
    <row r="60" spans="1:16" s="4" customFormat="1" ht="52.5" x14ac:dyDescent="0.35">
      <c r="A60" s="57" t="s">
        <v>67</v>
      </c>
      <c r="B60" s="6">
        <f t="shared" si="14"/>
        <v>106348.09</v>
      </c>
      <c r="C60" s="6">
        <v>0</v>
      </c>
      <c r="D60" s="6">
        <f t="shared" si="15"/>
        <v>106348.09</v>
      </c>
      <c r="E60" s="5"/>
      <c r="F60" s="5">
        <v>106348.09</v>
      </c>
      <c r="G60" s="5"/>
      <c r="H60" s="5"/>
      <c r="I60" s="5"/>
      <c r="J60" s="5"/>
      <c r="K60" s="5"/>
      <c r="L60" s="5"/>
      <c r="M60" s="5"/>
      <c r="N60" s="8"/>
      <c r="O60" s="5"/>
      <c r="P60" s="5"/>
    </row>
    <row r="61" spans="1:16" s="19" customFormat="1" ht="26.25" x14ac:dyDescent="0.35">
      <c r="A61" s="56" t="s">
        <v>68</v>
      </c>
      <c r="B61" s="17">
        <f>SUM(B62:B70)</f>
        <v>23299573.930000003</v>
      </c>
      <c r="C61" s="17">
        <f>SUM(C62:C70)</f>
        <v>0</v>
      </c>
      <c r="D61" s="17">
        <f>SUM(D62:D70)</f>
        <v>23299573.930000003</v>
      </c>
      <c r="E61" s="17">
        <f>SUM(E62:E70)</f>
        <v>1026510.74</v>
      </c>
      <c r="F61" s="17">
        <f t="shared" ref="F61:P61" si="16">SUM(F62:F70)</f>
        <v>590027.35</v>
      </c>
      <c r="G61" s="17">
        <f t="shared" si="16"/>
        <v>504232.32999999996</v>
      </c>
      <c r="H61" s="17">
        <f t="shared" si="16"/>
        <v>1318754.03</v>
      </c>
      <c r="I61" s="17">
        <f t="shared" si="16"/>
        <v>2570182.7199999997</v>
      </c>
      <c r="J61" s="17">
        <f t="shared" si="16"/>
        <v>1846077.17</v>
      </c>
      <c r="K61" s="17">
        <f t="shared" si="16"/>
        <v>1285675.49</v>
      </c>
      <c r="L61" s="17">
        <f t="shared" si="16"/>
        <v>93714.29</v>
      </c>
      <c r="M61" s="17">
        <f t="shared" si="16"/>
        <v>54668</v>
      </c>
      <c r="N61" s="17">
        <f t="shared" si="16"/>
        <v>1103152.92</v>
      </c>
      <c r="O61" s="17">
        <f t="shared" si="16"/>
        <v>1103152.92</v>
      </c>
      <c r="P61" s="17">
        <f t="shared" si="16"/>
        <v>11803425.970000001</v>
      </c>
    </row>
    <row r="62" spans="1:16" s="4" customFormat="1" ht="26.25" x14ac:dyDescent="0.35">
      <c r="A62" s="57" t="s">
        <v>69</v>
      </c>
      <c r="B62" s="6">
        <f t="shared" ref="B62:B70" si="17">SUM(E62:P62)</f>
        <v>6383595.4800000004</v>
      </c>
      <c r="C62" s="6">
        <v>0</v>
      </c>
      <c r="D62" s="6">
        <f>B62+C62</f>
        <v>6383595.4800000004</v>
      </c>
      <c r="E62" s="6">
        <v>157030.76999999999</v>
      </c>
      <c r="F62" s="6">
        <v>345740</v>
      </c>
      <c r="G62" s="6">
        <v>151335</v>
      </c>
      <c r="H62" s="6">
        <v>999327.24</v>
      </c>
      <c r="I62" s="6">
        <v>1765545.98</v>
      </c>
      <c r="J62" s="6">
        <v>1720410</v>
      </c>
      <c r="K62" s="6">
        <v>783447.83</v>
      </c>
      <c r="L62" s="6"/>
      <c r="M62" s="6">
        <v>54668</v>
      </c>
      <c r="N62" s="6">
        <v>141516</v>
      </c>
      <c r="O62" s="6">
        <v>141516</v>
      </c>
      <c r="P62" s="5">
        <v>123058.66</v>
      </c>
    </row>
    <row r="63" spans="1:16" s="4" customFormat="1" ht="26.25" x14ac:dyDescent="0.35">
      <c r="A63" s="57" t="s">
        <v>70</v>
      </c>
      <c r="B63" s="6">
        <f t="shared" si="17"/>
        <v>764266.02999999991</v>
      </c>
      <c r="C63" s="6">
        <v>0</v>
      </c>
      <c r="D63" s="6">
        <f t="shared" ref="D63:D70" si="18">B63+C63</f>
        <v>764266.02999999991</v>
      </c>
      <c r="E63" s="6"/>
      <c r="F63" s="6"/>
      <c r="G63" s="6"/>
      <c r="H63" s="6"/>
      <c r="I63" s="6">
        <v>317499.36</v>
      </c>
      <c r="J63" s="6"/>
      <c r="K63" s="6"/>
      <c r="L63" s="6"/>
      <c r="M63" s="6"/>
      <c r="N63" s="6">
        <v>193118.8</v>
      </c>
      <c r="O63" s="6">
        <v>193118.8</v>
      </c>
      <c r="P63" s="5">
        <v>60529.07</v>
      </c>
    </row>
    <row r="64" spans="1:16" s="4" customFormat="1" ht="26.25" x14ac:dyDescent="0.35">
      <c r="A64" s="57" t="s">
        <v>71</v>
      </c>
      <c r="B64" s="6">
        <f t="shared" si="17"/>
        <v>1091512.68</v>
      </c>
      <c r="C64" s="6">
        <v>0</v>
      </c>
      <c r="D64" s="6">
        <f t="shared" si="18"/>
        <v>1091512.68</v>
      </c>
      <c r="E64" s="6"/>
      <c r="F64" s="6"/>
      <c r="G64" s="6"/>
      <c r="H64" s="6"/>
      <c r="I64" s="6">
        <v>13192.4</v>
      </c>
      <c r="J64" s="6"/>
      <c r="K64" s="6"/>
      <c r="L64" s="6"/>
      <c r="M64" s="6"/>
      <c r="N64" s="6">
        <v>8968</v>
      </c>
      <c r="O64" s="6">
        <v>8968</v>
      </c>
      <c r="P64" s="5">
        <v>1060384.28</v>
      </c>
    </row>
    <row r="65" spans="1:16" s="4" customFormat="1" ht="52.5" x14ac:dyDescent="0.35">
      <c r="A65" s="57" t="s">
        <v>72</v>
      </c>
      <c r="B65" s="6">
        <f t="shared" si="17"/>
        <v>6709391.3900000006</v>
      </c>
      <c r="C65" s="6">
        <v>0</v>
      </c>
      <c r="D65" s="6">
        <f t="shared" si="18"/>
        <v>6709391.3900000006</v>
      </c>
      <c r="E65" s="6"/>
      <c r="F65" s="6"/>
      <c r="G65" s="6"/>
      <c r="H65" s="6">
        <v>234466.79</v>
      </c>
      <c r="I65" s="6"/>
      <c r="J65" s="6"/>
      <c r="K65" s="6">
        <v>397797.66</v>
      </c>
      <c r="L65" s="6"/>
      <c r="M65" s="6"/>
      <c r="N65" s="6"/>
      <c r="O65" s="6"/>
      <c r="P65" s="5">
        <v>6077126.9400000004</v>
      </c>
    </row>
    <row r="66" spans="1:16" s="4" customFormat="1" ht="26.25" x14ac:dyDescent="0.35">
      <c r="A66" s="57" t="s">
        <v>73</v>
      </c>
      <c r="B66" s="6">
        <f t="shared" si="17"/>
        <v>2273519.23</v>
      </c>
      <c r="C66" s="6">
        <v>0</v>
      </c>
      <c r="D66" s="6">
        <f t="shared" si="18"/>
        <v>2273519.23</v>
      </c>
      <c r="E66" s="6">
        <v>869479.97</v>
      </c>
      <c r="F66" s="6">
        <v>219987.35</v>
      </c>
      <c r="G66" s="6">
        <v>193597.33</v>
      </c>
      <c r="H66" s="6">
        <v>84960</v>
      </c>
      <c r="I66" s="6">
        <v>301959.98</v>
      </c>
      <c r="J66" s="6"/>
      <c r="K66" s="6"/>
      <c r="L66" s="6"/>
      <c r="M66" s="6"/>
      <c r="N66" s="6">
        <v>147500</v>
      </c>
      <c r="O66" s="6">
        <v>147500</v>
      </c>
      <c r="P66" s="5">
        <v>308534.59999999998</v>
      </c>
    </row>
    <row r="67" spans="1:16" s="4" customFormat="1" ht="26.25" x14ac:dyDescent="0.35">
      <c r="A67" s="57" t="s">
        <v>74</v>
      </c>
      <c r="B67" s="6">
        <f t="shared" si="17"/>
        <v>1199320.24</v>
      </c>
      <c r="C67" s="6">
        <v>0</v>
      </c>
      <c r="D67" s="6">
        <f t="shared" si="18"/>
        <v>1199320.24</v>
      </c>
      <c r="E67" s="6"/>
      <c r="F67" s="6"/>
      <c r="G67" s="6"/>
      <c r="H67" s="6"/>
      <c r="I67" s="6"/>
      <c r="J67" s="6"/>
      <c r="K67" s="6"/>
      <c r="L67" s="6"/>
      <c r="M67" s="6"/>
      <c r="N67" s="6">
        <v>583730.12</v>
      </c>
      <c r="O67" s="6">
        <v>583730.12</v>
      </c>
      <c r="P67" s="5">
        <v>31860</v>
      </c>
    </row>
    <row r="68" spans="1:16" s="4" customFormat="1" ht="26.25" x14ac:dyDescent="0.35">
      <c r="A68" s="57" t="s">
        <v>75</v>
      </c>
      <c r="B68" s="6">
        <f t="shared" si="17"/>
        <v>3894091.73</v>
      </c>
      <c r="C68" s="6">
        <v>0</v>
      </c>
      <c r="D68" s="6">
        <f t="shared" si="18"/>
        <v>3894091.73</v>
      </c>
      <c r="E68" s="6"/>
      <c r="F68" s="6"/>
      <c r="G68" s="6"/>
      <c r="H68" s="6"/>
      <c r="I68" s="6"/>
      <c r="J68" s="6"/>
      <c r="K68" s="6"/>
      <c r="L68" s="6">
        <v>93714.29</v>
      </c>
      <c r="M68" s="6"/>
      <c r="N68" s="6"/>
      <c r="O68" s="6"/>
      <c r="P68" s="5">
        <v>3800377.44</v>
      </c>
    </row>
    <row r="69" spans="1:16" s="4" customFormat="1" ht="26.25" x14ac:dyDescent="0.35">
      <c r="A69" s="57" t="s">
        <v>76</v>
      </c>
      <c r="B69" s="6">
        <f t="shared" si="17"/>
        <v>585682.16999999993</v>
      </c>
      <c r="C69" s="6">
        <v>0</v>
      </c>
      <c r="D69" s="6">
        <f t="shared" si="18"/>
        <v>585682.16999999993</v>
      </c>
      <c r="E69" s="6"/>
      <c r="F69" s="6">
        <v>24300</v>
      </c>
      <c r="G69" s="6">
        <v>159300</v>
      </c>
      <c r="H69" s="6"/>
      <c r="I69" s="6">
        <v>171985</v>
      </c>
      <c r="J69" s="6">
        <v>125667.17</v>
      </c>
      <c r="K69" s="6">
        <v>104430</v>
      </c>
      <c r="L69" s="6"/>
      <c r="M69" s="6"/>
      <c r="N69" s="6"/>
      <c r="O69" s="6"/>
      <c r="P69" s="5"/>
    </row>
    <row r="70" spans="1:16" s="4" customFormat="1" ht="52.5" x14ac:dyDescent="0.35">
      <c r="A70" s="57" t="s">
        <v>77</v>
      </c>
      <c r="B70" s="6">
        <f t="shared" si="17"/>
        <v>398194.98</v>
      </c>
      <c r="C70" s="6">
        <v>0</v>
      </c>
      <c r="D70" s="6">
        <f t="shared" si="18"/>
        <v>398194.98</v>
      </c>
      <c r="E70" s="6"/>
      <c r="F70" s="6"/>
      <c r="G70" s="6"/>
      <c r="H70" s="6"/>
      <c r="I70" s="6"/>
      <c r="J70" s="6"/>
      <c r="K70" s="6"/>
      <c r="L70" s="6"/>
      <c r="M70" s="6"/>
      <c r="N70" s="6">
        <v>28320</v>
      </c>
      <c r="O70" s="6">
        <v>28320</v>
      </c>
      <c r="P70" s="5">
        <v>341554.98</v>
      </c>
    </row>
    <row r="71" spans="1:16" s="30" customFormat="1" ht="26.25" x14ac:dyDescent="0.35">
      <c r="A71" s="56" t="s">
        <v>78</v>
      </c>
      <c r="B71" s="29">
        <f>SUM(B72:B82)</f>
        <v>30112745.34</v>
      </c>
      <c r="C71" s="29">
        <f>SUM(C72:C82)</f>
        <v>0</v>
      </c>
      <c r="D71" s="29">
        <f>SUM(D72:D82)</f>
        <v>30112745.34</v>
      </c>
      <c r="E71" s="17">
        <f>SUM(E72:E82)</f>
        <v>0</v>
      </c>
      <c r="F71" s="17">
        <f t="shared" ref="F71:P71" si="19">SUM(F72:F82)</f>
        <v>0</v>
      </c>
      <c r="G71" s="17">
        <f t="shared" si="19"/>
        <v>0</v>
      </c>
      <c r="H71" s="17">
        <f t="shared" si="19"/>
        <v>0</v>
      </c>
      <c r="I71" s="17">
        <f t="shared" si="19"/>
        <v>0</v>
      </c>
      <c r="J71" s="17">
        <f t="shared" si="19"/>
        <v>0</v>
      </c>
      <c r="K71" s="17">
        <f t="shared" si="19"/>
        <v>0</v>
      </c>
      <c r="L71" s="17">
        <f t="shared" si="19"/>
        <v>0</v>
      </c>
      <c r="M71" s="17">
        <f t="shared" si="19"/>
        <v>0</v>
      </c>
      <c r="N71" s="17">
        <f t="shared" si="19"/>
        <v>0</v>
      </c>
      <c r="O71" s="17">
        <f t="shared" si="19"/>
        <v>0</v>
      </c>
      <c r="P71" s="17">
        <f t="shared" si="19"/>
        <v>0</v>
      </c>
    </row>
    <row r="72" spans="1:16" s="4" customFormat="1" ht="26.25" x14ac:dyDescent="0.35">
      <c r="A72" s="57" t="s">
        <v>79</v>
      </c>
      <c r="B72" s="6">
        <v>30112745.34</v>
      </c>
      <c r="C72" s="6">
        <v>0</v>
      </c>
      <c r="D72" s="6">
        <f>B72+C72</f>
        <v>30112745.34</v>
      </c>
      <c r="E72" s="5"/>
      <c r="F72" s="5"/>
      <c r="G72" s="5"/>
      <c r="H72" s="5"/>
      <c r="I72" s="5"/>
      <c r="J72" s="5"/>
      <c r="K72" s="5"/>
      <c r="L72" s="5"/>
      <c r="M72" s="6"/>
      <c r="N72" s="6"/>
      <c r="O72" s="6"/>
      <c r="P72" s="5"/>
    </row>
    <row r="73" spans="1:16" s="4" customFormat="1" ht="26.25" x14ac:dyDescent="0.35">
      <c r="A73" s="57" t="s">
        <v>80</v>
      </c>
      <c r="B73" s="6">
        <f>SUM(E73:P73)</f>
        <v>0</v>
      </c>
      <c r="C73" s="6">
        <v>0</v>
      </c>
      <c r="D73" s="6">
        <f t="shared" ref="D73:D82" si="20">B73+C73</f>
        <v>0</v>
      </c>
      <c r="E73" s="5"/>
      <c r="F73" s="5"/>
      <c r="G73" s="5"/>
      <c r="H73" s="5"/>
      <c r="I73" s="5"/>
      <c r="J73" s="5"/>
      <c r="K73" s="5"/>
      <c r="L73" s="5"/>
      <c r="M73" s="6"/>
      <c r="N73" s="6"/>
      <c r="O73" s="6"/>
      <c r="P73" s="5"/>
    </row>
    <row r="74" spans="1:16" s="4" customFormat="1" ht="26.25" x14ac:dyDescent="0.35">
      <c r="A74" s="57" t="s">
        <v>81</v>
      </c>
      <c r="B74" s="6">
        <f>SUM(E74:P74)</f>
        <v>0</v>
      </c>
      <c r="C74" s="6">
        <v>0</v>
      </c>
      <c r="D74" s="6">
        <f t="shared" si="20"/>
        <v>0</v>
      </c>
      <c r="E74" s="5"/>
      <c r="F74" s="5"/>
      <c r="G74" s="5"/>
      <c r="H74" s="5"/>
      <c r="I74" s="5"/>
      <c r="J74" s="5"/>
      <c r="K74" s="5"/>
      <c r="L74" s="5"/>
      <c r="M74" s="6"/>
      <c r="N74" s="6"/>
      <c r="O74" s="6"/>
      <c r="P74" s="5"/>
    </row>
    <row r="75" spans="1:16" s="4" customFormat="1" ht="52.5" x14ac:dyDescent="0.35">
      <c r="A75" s="57" t="s">
        <v>82</v>
      </c>
      <c r="B75" s="6">
        <f>SUM(E75:P75)</f>
        <v>0</v>
      </c>
      <c r="C75" s="6">
        <v>0</v>
      </c>
      <c r="D75" s="6">
        <f t="shared" si="20"/>
        <v>0</v>
      </c>
      <c r="E75" s="5"/>
      <c r="F75" s="5"/>
      <c r="G75" s="5"/>
      <c r="H75" s="5"/>
      <c r="I75" s="5"/>
      <c r="J75" s="5"/>
      <c r="K75" s="5"/>
      <c r="L75" s="5"/>
      <c r="M75" s="6"/>
      <c r="N75" s="6"/>
      <c r="O75" s="6"/>
      <c r="P75" s="5"/>
    </row>
    <row r="76" spans="1:16" s="4" customFormat="1" ht="26.25" x14ac:dyDescent="0.35">
      <c r="A76" s="54" t="s">
        <v>83</v>
      </c>
      <c r="B76" s="6">
        <f>SUM(B77:B82)</f>
        <v>0</v>
      </c>
      <c r="C76" s="6">
        <v>0</v>
      </c>
      <c r="D76" s="6">
        <f t="shared" si="20"/>
        <v>0</v>
      </c>
      <c r="E76" s="5"/>
      <c r="F76" s="5"/>
      <c r="G76" s="5"/>
      <c r="H76" s="5"/>
      <c r="I76" s="5"/>
      <c r="J76" s="5"/>
      <c r="K76" s="5"/>
      <c r="L76" s="5"/>
      <c r="M76" s="6"/>
      <c r="N76" s="6"/>
      <c r="O76" s="6"/>
      <c r="P76" s="5"/>
    </row>
    <row r="77" spans="1:16" s="4" customFormat="1" ht="26.25" x14ac:dyDescent="0.35">
      <c r="A77" s="57" t="s">
        <v>84</v>
      </c>
      <c r="B77" s="6">
        <f t="shared" ref="B77:B82" si="21">SUM(E77:P77)</f>
        <v>0</v>
      </c>
      <c r="C77" s="6">
        <v>0</v>
      </c>
      <c r="D77" s="6">
        <f t="shared" si="20"/>
        <v>0</v>
      </c>
      <c r="E77" s="5"/>
      <c r="F77" s="5"/>
      <c r="G77" s="5"/>
      <c r="H77" s="5"/>
      <c r="I77" s="5"/>
      <c r="J77" s="5"/>
      <c r="K77" s="5"/>
      <c r="L77" s="5"/>
      <c r="M77" s="6"/>
      <c r="N77" s="6"/>
      <c r="O77" s="6"/>
      <c r="P77" s="5"/>
    </row>
    <row r="78" spans="1:16" s="4" customFormat="1" ht="52.5" x14ac:dyDescent="0.35">
      <c r="A78" s="57" t="s">
        <v>85</v>
      </c>
      <c r="B78" s="6">
        <f t="shared" si="21"/>
        <v>0</v>
      </c>
      <c r="C78" s="6">
        <v>0</v>
      </c>
      <c r="D78" s="6">
        <f t="shared" si="20"/>
        <v>0</v>
      </c>
      <c r="E78" s="5"/>
      <c r="F78" s="5"/>
      <c r="G78" s="5"/>
      <c r="H78" s="5"/>
      <c r="I78" s="5"/>
      <c r="J78" s="5"/>
      <c r="K78" s="5"/>
      <c r="L78" s="5"/>
      <c r="M78" s="6"/>
      <c r="N78" s="6"/>
      <c r="O78" s="6"/>
      <c r="P78" s="5"/>
    </row>
    <row r="79" spans="1:16" s="4" customFormat="1" ht="26.25" x14ac:dyDescent="0.35">
      <c r="A79" s="54" t="s">
        <v>86</v>
      </c>
      <c r="B79" s="6">
        <f t="shared" si="21"/>
        <v>0</v>
      </c>
      <c r="C79" s="6">
        <v>0</v>
      </c>
      <c r="D79" s="6">
        <f t="shared" si="20"/>
        <v>0</v>
      </c>
      <c r="E79" s="5"/>
      <c r="F79" s="5"/>
      <c r="G79" s="5"/>
      <c r="H79" s="5"/>
      <c r="I79" s="5"/>
      <c r="J79" s="5"/>
      <c r="K79" s="5"/>
      <c r="L79" s="5"/>
      <c r="M79" s="6"/>
      <c r="N79" s="6"/>
      <c r="O79" s="6"/>
      <c r="P79" s="5"/>
    </row>
    <row r="80" spans="1:16" s="4" customFormat="1" ht="26.25" x14ac:dyDescent="0.35">
      <c r="A80" s="57" t="s">
        <v>87</v>
      </c>
      <c r="B80" s="6">
        <f t="shared" si="21"/>
        <v>0</v>
      </c>
      <c r="C80" s="6">
        <v>0</v>
      </c>
      <c r="D80" s="6">
        <f t="shared" si="20"/>
        <v>0</v>
      </c>
      <c r="E80" s="5"/>
      <c r="F80" s="5"/>
      <c r="G80" s="5"/>
      <c r="H80" s="5"/>
      <c r="I80" s="5"/>
      <c r="J80" s="5"/>
      <c r="K80" s="5"/>
      <c r="L80" s="5"/>
      <c r="M80" s="6"/>
      <c r="N80" s="6"/>
      <c r="O80" s="6"/>
      <c r="P80" s="5"/>
    </row>
    <row r="81" spans="1:16" s="4" customFormat="1" ht="26.25" x14ac:dyDescent="0.35">
      <c r="A81" s="57" t="s">
        <v>88</v>
      </c>
      <c r="B81" s="6">
        <f t="shared" si="21"/>
        <v>0</v>
      </c>
      <c r="C81" s="6">
        <v>0</v>
      </c>
      <c r="D81" s="6">
        <f t="shared" si="20"/>
        <v>0</v>
      </c>
      <c r="E81" s="5"/>
      <c r="F81" s="5"/>
      <c r="G81" s="5"/>
      <c r="H81" s="5"/>
      <c r="I81" s="5"/>
      <c r="J81" s="5"/>
      <c r="K81" s="5"/>
      <c r="L81" s="5"/>
      <c r="M81" s="6"/>
      <c r="N81" s="6"/>
      <c r="O81" s="6"/>
      <c r="P81" s="5"/>
    </row>
    <row r="82" spans="1:16" s="4" customFormat="1" ht="52.5" x14ac:dyDescent="0.35">
      <c r="A82" s="57" t="s">
        <v>89</v>
      </c>
      <c r="B82" s="6">
        <f t="shared" si="21"/>
        <v>0</v>
      </c>
      <c r="C82" s="6">
        <v>0</v>
      </c>
      <c r="D82" s="6">
        <f t="shared" si="20"/>
        <v>0</v>
      </c>
      <c r="E82" s="5"/>
      <c r="F82" s="5"/>
      <c r="G82" s="5"/>
      <c r="H82" s="5"/>
      <c r="I82" s="5"/>
      <c r="J82" s="5"/>
      <c r="K82" s="5"/>
      <c r="L82" s="5"/>
      <c r="M82" s="6"/>
      <c r="N82" s="6"/>
      <c r="O82" s="6"/>
      <c r="P82" s="5"/>
    </row>
    <row r="83" spans="1:16" s="30" customFormat="1" ht="26.25" x14ac:dyDescent="0.35">
      <c r="A83" s="54" t="s">
        <v>90</v>
      </c>
      <c r="B83" s="14">
        <f>+B71+B61+B53+B45+B35+B20+B9</f>
        <v>2050575811.5900002</v>
      </c>
      <c r="C83" s="14">
        <f t="shared" ref="C83:D83" si="22">+C71+C61+C53+C45+C35+C20+C9</f>
        <v>0</v>
      </c>
      <c r="D83" s="14">
        <f t="shared" si="22"/>
        <v>2050575811.5900002</v>
      </c>
      <c r="E83" s="14">
        <f>+E71+E61+E53+E45+E35+E20+E9</f>
        <v>53708220.13000001</v>
      </c>
      <c r="F83" s="14">
        <f t="shared" ref="F83:P83" si="23">+F71+F61+F53+F45+F35+F20+F9</f>
        <v>165168361.85999998</v>
      </c>
      <c r="G83" s="14">
        <f t="shared" si="23"/>
        <v>170571478.15000001</v>
      </c>
      <c r="H83" s="14">
        <f t="shared" si="23"/>
        <v>146838984.06</v>
      </c>
      <c r="I83" s="14">
        <f t="shared" si="23"/>
        <v>199017030.05000001</v>
      </c>
      <c r="J83" s="14">
        <f t="shared" si="23"/>
        <v>175291122.67000002</v>
      </c>
      <c r="K83" s="14">
        <f t="shared" si="23"/>
        <v>158171970.20000002</v>
      </c>
      <c r="L83" s="14">
        <f t="shared" si="23"/>
        <v>182330173.68000001</v>
      </c>
      <c r="M83" s="14">
        <f t="shared" si="23"/>
        <v>95377189.25</v>
      </c>
      <c r="N83" s="14">
        <f t="shared" si="23"/>
        <v>154750566.03999999</v>
      </c>
      <c r="O83" s="14">
        <f t="shared" si="23"/>
        <v>134889647.97000003</v>
      </c>
      <c r="P83" s="14">
        <f t="shared" si="23"/>
        <v>229836892.45000002</v>
      </c>
    </row>
    <row r="84" spans="1:16" ht="28.5" x14ac:dyDescent="0.45">
      <c r="A84" s="59"/>
      <c r="B84" s="63"/>
      <c r="C84" s="63"/>
      <c r="D84" s="63"/>
      <c r="E84" s="64"/>
      <c r="F84" s="64"/>
      <c r="G84" s="64"/>
      <c r="H84" s="64"/>
      <c r="I84" s="64"/>
      <c r="J84" s="60"/>
      <c r="K84" s="64"/>
      <c r="L84" s="64"/>
      <c r="M84" s="64"/>
      <c r="N84" s="65"/>
      <c r="O84" s="64"/>
      <c r="P84" s="64"/>
    </row>
    <row r="85" spans="1:16" s="4" customFormat="1" ht="28.5" x14ac:dyDescent="0.35">
      <c r="A85" s="54" t="s">
        <v>91</v>
      </c>
      <c r="B85" s="61"/>
      <c r="C85" s="61"/>
      <c r="D85" s="61"/>
      <c r="E85" s="66"/>
      <c r="F85" s="66"/>
      <c r="G85" s="66"/>
      <c r="H85" s="66"/>
      <c r="I85" s="66"/>
      <c r="J85" s="66"/>
      <c r="K85" s="66"/>
      <c r="L85" s="66"/>
      <c r="M85" s="66"/>
      <c r="N85" s="62"/>
      <c r="O85" s="66"/>
      <c r="P85" s="66"/>
    </row>
    <row r="86" spans="1:16" s="4" customFormat="1" ht="26.25" x14ac:dyDescent="0.4">
      <c r="A86" s="54" t="s">
        <v>92</v>
      </c>
      <c r="B86" s="55"/>
      <c r="C86" s="55"/>
      <c r="D86" s="55"/>
      <c r="E86" s="50"/>
      <c r="F86" s="50"/>
      <c r="G86" s="50"/>
      <c r="H86" s="50"/>
      <c r="I86" s="50"/>
      <c r="J86" s="50"/>
      <c r="K86" s="50"/>
      <c r="L86" s="50"/>
      <c r="M86" s="50"/>
      <c r="N86" s="51"/>
      <c r="O86" s="50"/>
      <c r="P86" s="50"/>
    </row>
    <row r="87" spans="1:16" s="4" customFormat="1" x14ac:dyDescent="0.35">
      <c r="A87" s="21" t="s">
        <v>93</v>
      </c>
      <c r="B87" s="6"/>
      <c r="C87" s="6"/>
      <c r="D87" s="6"/>
      <c r="E87" s="5"/>
      <c r="F87" s="5"/>
      <c r="G87" s="5"/>
      <c r="H87" s="5"/>
      <c r="I87" s="5"/>
      <c r="J87" s="5"/>
      <c r="K87" s="5"/>
      <c r="L87" s="5"/>
      <c r="M87" s="5"/>
      <c r="N87" s="8"/>
      <c r="O87" s="5"/>
      <c r="P87" s="5"/>
    </row>
    <row r="88" spans="1:16" s="4" customFormat="1" x14ac:dyDescent="0.35">
      <c r="A88" s="21" t="s">
        <v>94</v>
      </c>
      <c r="B88" s="6"/>
      <c r="C88" s="6"/>
      <c r="D88" s="6"/>
      <c r="E88" s="5"/>
      <c r="F88" s="5"/>
      <c r="G88" s="5"/>
      <c r="H88" s="5"/>
      <c r="I88" s="5"/>
      <c r="J88" s="5"/>
      <c r="K88" s="5"/>
      <c r="L88" s="5"/>
      <c r="M88" s="5"/>
      <c r="N88" s="8"/>
      <c r="O88" s="5"/>
      <c r="P88" s="5"/>
    </row>
    <row r="89" spans="1:16" s="4" customFormat="1" x14ac:dyDescent="0.35">
      <c r="A89" s="13" t="s">
        <v>95</v>
      </c>
      <c r="B89" s="14"/>
      <c r="C89" s="14"/>
      <c r="D89" s="14"/>
      <c r="E89" s="5"/>
      <c r="F89" s="5"/>
      <c r="G89" s="5"/>
      <c r="H89" s="5"/>
      <c r="I89" s="5"/>
      <c r="J89" s="5"/>
      <c r="K89" s="5"/>
      <c r="L89" s="5"/>
      <c r="M89" s="5"/>
      <c r="N89" s="8"/>
      <c r="O89" s="5"/>
      <c r="P89" s="5"/>
    </row>
    <row r="90" spans="1:16" s="4" customFormat="1" x14ac:dyDescent="0.35">
      <c r="A90" s="21" t="s">
        <v>96</v>
      </c>
      <c r="B90" s="6"/>
      <c r="C90" s="6"/>
      <c r="D90" s="6"/>
      <c r="E90" s="5"/>
      <c r="F90" s="5"/>
      <c r="G90" s="5"/>
      <c r="H90" s="5"/>
      <c r="I90" s="5"/>
      <c r="J90" s="5"/>
      <c r="K90" s="5"/>
      <c r="L90" s="5"/>
      <c r="M90" s="5"/>
      <c r="N90" s="8"/>
      <c r="O90" s="5"/>
      <c r="P90" s="5"/>
    </row>
    <row r="91" spans="1:16" s="4" customFormat="1" x14ac:dyDescent="0.35">
      <c r="A91" s="21" t="s">
        <v>97</v>
      </c>
      <c r="B91" s="6"/>
      <c r="C91" s="6"/>
      <c r="D91" s="6"/>
      <c r="E91" s="5"/>
      <c r="F91" s="5"/>
      <c r="G91" s="5"/>
      <c r="H91" s="5"/>
      <c r="I91" s="5"/>
      <c r="J91" s="5"/>
      <c r="K91" s="5"/>
      <c r="L91" s="5"/>
      <c r="M91" s="5"/>
      <c r="N91" s="8"/>
      <c r="O91" s="5"/>
      <c r="P91" s="5"/>
    </row>
    <row r="92" spans="1:16" s="4" customFormat="1" x14ac:dyDescent="0.35">
      <c r="A92" s="13" t="s">
        <v>98</v>
      </c>
      <c r="B92" s="14"/>
      <c r="C92" s="14"/>
      <c r="D92" s="14"/>
      <c r="E92" s="5"/>
      <c r="F92" s="5"/>
      <c r="G92" s="5"/>
      <c r="H92" s="5"/>
      <c r="I92" s="5"/>
      <c r="J92" s="5"/>
      <c r="K92" s="5"/>
      <c r="L92" s="5"/>
      <c r="M92" s="5"/>
      <c r="N92" s="8"/>
      <c r="O92" s="5"/>
      <c r="P92" s="5"/>
    </row>
    <row r="93" spans="1:16" s="42" customFormat="1" ht="23.25" x14ac:dyDescent="0.35">
      <c r="A93" s="36" t="s">
        <v>99</v>
      </c>
      <c r="B93" s="37"/>
      <c r="C93" s="37"/>
      <c r="D93" s="37"/>
      <c r="E93" s="38"/>
      <c r="F93" s="38"/>
      <c r="G93" s="38"/>
      <c r="H93" s="39"/>
      <c r="I93" s="39"/>
      <c r="J93" s="38"/>
      <c r="K93" s="38"/>
      <c r="L93" s="40"/>
      <c r="M93" s="39"/>
      <c r="N93" s="41"/>
      <c r="O93" s="39"/>
      <c r="P93" s="39"/>
    </row>
    <row r="94" spans="1:16" s="4" customFormat="1" x14ac:dyDescent="0.35">
      <c r="A94" s="13" t="s">
        <v>102</v>
      </c>
      <c r="B94" s="14"/>
      <c r="C94" s="14"/>
      <c r="D94" s="14"/>
      <c r="E94" s="43"/>
      <c r="F94" s="43"/>
      <c r="G94" s="43"/>
      <c r="H94" s="15"/>
      <c r="I94" s="15"/>
      <c r="J94" s="43"/>
      <c r="K94" s="43"/>
      <c r="L94" s="44"/>
      <c r="M94" s="15"/>
      <c r="N94" s="15"/>
      <c r="O94" s="15"/>
      <c r="P94" s="15"/>
    </row>
    <row r="95" spans="1:16" s="4" customFormat="1" x14ac:dyDescent="0.35">
      <c r="C95" s="5"/>
      <c r="D95" s="5"/>
      <c r="E95" s="43"/>
      <c r="F95" s="43"/>
      <c r="G95" s="43"/>
      <c r="H95" s="5"/>
      <c r="I95" s="5"/>
      <c r="J95" s="43"/>
      <c r="K95" s="43"/>
      <c r="L95" s="44"/>
      <c r="M95" s="5"/>
      <c r="N95" s="8"/>
      <c r="O95" s="5"/>
      <c r="P95" s="5"/>
    </row>
    <row r="96" spans="1:16" x14ac:dyDescent="0.35">
      <c r="B96" s="8" t="s">
        <v>123</v>
      </c>
      <c r="E96" s="43"/>
      <c r="F96" s="43"/>
      <c r="G96" s="43"/>
      <c r="I96" s="8" t="s">
        <v>128</v>
      </c>
      <c r="J96" s="43"/>
      <c r="K96" s="43"/>
      <c r="L96" s="44"/>
    </row>
    <row r="97" spans="2:16" s="45" customFormat="1" ht="23.25" x14ac:dyDescent="0.35">
      <c r="B97" s="46"/>
      <c r="C97" s="46"/>
      <c r="D97" s="46"/>
      <c r="E97" s="43"/>
      <c r="F97" s="43"/>
      <c r="G97" s="43"/>
      <c r="H97" s="5"/>
      <c r="I97" s="5"/>
      <c r="J97" s="43"/>
      <c r="K97" s="38"/>
      <c r="L97" s="40"/>
      <c r="M97" s="46"/>
      <c r="N97" s="48"/>
      <c r="O97" s="46"/>
      <c r="P97" s="46"/>
    </row>
    <row r="98" spans="2:16" s="45" customFormat="1" ht="23.25" x14ac:dyDescent="0.35">
      <c r="B98" s="46"/>
      <c r="C98" s="46"/>
      <c r="D98" s="46"/>
      <c r="E98" s="43"/>
      <c r="F98" s="43"/>
      <c r="G98" s="43"/>
      <c r="H98" s="33"/>
      <c r="I98" s="33"/>
      <c r="J98" s="43"/>
      <c r="K98" s="38"/>
      <c r="L98" s="40"/>
      <c r="M98" s="46"/>
      <c r="N98" s="48"/>
      <c r="O98" s="46"/>
      <c r="P98" s="46"/>
    </row>
    <row r="99" spans="2:16" x14ac:dyDescent="0.35">
      <c r="E99" s="43"/>
      <c r="F99" s="43"/>
      <c r="G99" s="43"/>
      <c r="H99" s="49"/>
      <c r="I99" s="49"/>
      <c r="J99" s="43"/>
    </row>
    <row r="100" spans="2:16" ht="21.75" thickBot="1" x14ac:dyDescent="0.4">
      <c r="I100" s="67"/>
    </row>
    <row r="101" spans="2:16" ht="21.75" thickBot="1" x14ac:dyDescent="0.4">
      <c r="B101" s="67"/>
      <c r="I101" s="72" t="s">
        <v>126</v>
      </c>
    </row>
    <row r="102" spans="2:16" x14ac:dyDescent="0.35">
      <c r="B102" s="72" t="s">
        <v>124</v>
      </c>
      <c r="I102" s="34" t="s">
        <v>127</v>
      </c>
    </row>
    <row r="103" spans="2:16" x14ac:dyDescent="0.35">
      <c r="B103" s="34" t="s">
        <v>125</v>
      </c>
    </row>
  </sheetData>
  <mergeCells count="5">
    <mergeCell ref="A1:P1"/>
    <mergeCell ref="A2:P2"/>
    <mergeCell ref="A3:P3"/>
    <mergeCell ref="A4:P4"/>
    <mergeCell ref="A5:P5"/>
  </mergeCells>
  <pageMargins left="0.70866141732283472" right="0.70866141732283472" top="0.74803149606299213" bottom="0.74803149606299213" header="0.31496062992125984" footer="0.31496062992125984"/>
  <pageSetup paperSize="5" scale="24" fitToHeight="2" orientation="landscape" r:id="rId1"/>
  <rowBreaks count="1" manualBreakCount="1">
    <brk id="60" max="15" man="1"/>
  </rowBreaks>
  <ignoredErrors>
    <ignoredError sqref="B20 B35 B45 B53 B61 B71 B7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PLANTILLA DE EJEC. febrero</vt:lpstr>
      <vt:lpstr>PLANTILLA DE EJEC. ENERO 2021</vt:lpstr>
      <vt:lpstr>'PLANTILLA DE EJEC. ENERO 2021'!Área_de_impresión</vt:lpstr>
      <vt:lpstr>'PLANTILLA DE EJEC. febrero'!Área_de_impresión</vt:lpstr>
      <vt:lpstr>'PLANTILLA DE EJEC. ENERO 2021'!Títulos_a_imprimir</vt:lpstr>
      <vt:lpstr>'PLANTILLA DE EJEC. febrero'!Títulos_a_imprimir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Acevedo</dc:creator>
  <cp:lastModifiedBy>Alexander Pujols</cp:lastModifiedBy>
  <cp:lastPrinted>2021-12-10T16:41:42Z</cp:lastPrinted>
  <dcterms:created xsi:type="dcterms:W3CDTF">2020-10-05T16:07:18Z</dcterms:created>
  <dcterms:modified xsi:type="dcterms:W3CDTF">2022-01-05T13:36:01Z</dcterms:modified>
</cp:coreProperties>
</file>